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rita.alberti\Desktop\Compensi Custodi-Delegati\Versione Definitiva_Terza\Con blocco\"/>
    </mc:Choice>
  </mc:AlternateContent>
  <xr:revisionPtr revIDLastSave="0" documentId="13_ncr:1_{2036136C-DC03-49CB-B942-66B37BEE32C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enu Principale" sheetId="1" r:id="rId1"/>
    <sheet name="Frontespizio e Tabella Riepil." sheetId="2" r:id="rId2"/>
    <sheet name="Tabella Custode" sheetId="3" r:id="rId3"/>
    <sheet name="Tabella Delegato" sheetId="4" r:id="rId4"/>
  </sheets>
  <definedNames>
    <definedName name="_xlnm.Print_Area" localSheetId="2">'Tabella Custode'!$A$1:$K$119</definedName>
    <definedName name="_xlnm.Print_Area" localSheetId="3">'Tabella Delegato'!$A$1:$AQ$156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3" i="2" l="1"/>
  <c r="J115" i="3"/>
  <c r="J118" i="3"/>
  <c r="L152" i="4"/>
  <c r="M73" i="4"/>
  <c r="E86" i="4"/>
  <c r="E93" i="4" s="1"/>
  <c r="L29" i="4"/>
  <c r="AP89" i="4"/>
  <c r="AN89" i="4"/>
  <c r="AL89" i="4"/>
  <c r="AJ89" i="4"/>
  <c r="AH89" i="4"/>
  <c r="AF89" i="4"/>
  <c r="AD89" i="4"/>
  <c r="AB89" i="4"/>
  <c r="Z89" i="4"/>
  <c r="X89" i="4"/>
  <c r="V89" i="4"/>
  <c r="T89" i="4"/>
  <c r="R89" i="4"/>
  <c r="P89" i="4"/>
  <c r="N89" i="4"/>
  <c r="AP93" i="4"/>
  <c r="AN93" i="4"/>
  <c r="AL93" i="4"/>
  <c r="AJ93" i="4"/>
  <c r="AH93" i="4"/>
  <c r="AF93" i="4"/>
  <c r="AD93" i="4"/>
  <c r="AB93" i="4"/>
  <c r="Z93" i="4"/>
  <c r="X93" i="4"/>
  <c r="V93" i="4"/>
  <c r="T93" i="4"/>
  <c r="R93" i="4"/>
  <c r="P93" i="4"/>
  <c r="N93" i="4"/>
  <c r="M93" i="4"/>
  <c r="K93" i="4"/>
  <c r="I93" i="4"/>
  <c r="M89" i="4"/>
  <c r="K89" i="4"/>
  <c r="I89" i="4"/>
  <c r="E104" i="4"/>
  <c r="AP86" i="4"/>
  <c r="AN86" i="4"/>
  <c r="AL86" i="4"/>
  <c r="AJ86" i="4"/>
  <c r="AH86" i="4"/>
  <c r="AF86" i="4"/>
  <c r="AD86" i="4"/>
  <c r="AB86" i="4"/>
  <c r="Z86" i="4"/>
  <c r="X86" i="4"/>
  <c r="V86" i="4"/>
  <c r="T86" i="4"/>
  <c r="R86" i="4"/>
  <c r="P86" i="4"/>
  <c r="N86" i="4"/>
  <c r="M86" i="4"/>
  <c r="K86" i="4"/>
  <c r="I86" i="4"/>
  <c r="G86" i="4"/>
  <c r="G89" i="4" s="1"/>
  <c r="I121" i="4"/>
  <c r="L60" i="4"/>
  <c r="L27" i="4"/>
  <c r="L47" i="4"/>
  <c r="P19" i="4"/>
  <c r="R94" i="4" l="1"/>
  <c r="P45" i="2" s="1"/>
  <c r="Z94" i="4"/>
  <c r="P94" i="4"/>
  <c r="O45" i="2" s="1"/>
  <c r="X94" i="4"/>
  <c r="S45" i="2" s="1"/>
  <c r="G93" i="4"/>
  <c r="G94" i="4" s="1"/>
  <c r="J45" i="2" s="1"/>
  <c r="E89" i="4"/>
  <c r="E94" i="4" s="1"/>
  <c r="H45" i="2" s="1"/>
  <c r="AH94" i="4"/>
  <c r="T94" i="4"/>
  <c r="Q45" i="2" s="1"/>
  <c r="AB94" i="4"/>
  <c r="U45" i="2" s="1"/>
  <c r="N94" i="4"/>
  <c r="N45" i="2" s="1"/>
  <c r="AL94" i="4"/>
  <c r="Z45" i="2" s="1"/>
  <c r="AD94" i="4"/>
  <c r="V45" i="2" s="1"/>
  <c r="V94" i="4"/>
  <c r="R45" i="2" s="1"/>
  <c r="R95" i="4"/>
  <c r="M94" i="4"/>
  <c r="M45" i="2" s="1"/>
  <c r="K94" i="4"/>
  <c r="L45" i="2" s="1"/>
  <c r="I94" i="4"/>
  <c r="K45" i="2" s="1"/>
  <c r="AP94" i="4"/>
  <c r="AN94" i="4"/>
  <c r="AA45" i="2" s="1"/>
  <c r="AJ94" i="4"/>
  <c r="Y45" i="2" s="1"/>
  <c r="AF94" i="4"/>
  <c r="W45" i="2" s="1"/>
  <c r="AP99" i="4"/>
  <c r="AN99" i="4"/>
  <c r="AL99" i="4"/>
  <c r="AJ99" i="4"/>
  <c r="AH99" i="4"/>
  <c r="AF99" i="4"/>
  <c r="AD99" i="4"/>
  <c r="AB99" i="4"/>
  <c r="Z99" i="4"/>
  <c r="X99" i="4"/>
  <c r="V99" i="4"/>
  <c r="T99" i="4"/>
  <c r="R99" i="4"/>
  <c r="P99" i="4"/>
  <c r="N99" i="4"/>
  <c r="M99" i="4"/>
  <c r="K99" i="4"/>
  <c r="I99" i="4"/>
  <c r="G99" i="4"/>
  <c r="J43" i="2" s="1"/>
  <c r="E99" i="4"/>
  <c r="H43" i="2" s="1"/>
  <c r="P95" i="4" l="1"/>
  <c r="AP95" i="4"/>
  <c r="AP96" i="4" s="1"/>
  <c r="AB45" i="2"/>
  <c r="AH95" i="4"/>
  <c r="AH96" i="4" s="1"/>
  <c r="X45" i="2"/>
  <c r="Z95" i="4"/>
  <c r="Z96" i="4" s="1"/>
  <c r="T45" i="2"/>
  <c r="N95" i="4"/>
  <c r="N96" i="4" s="1"/>
  <c r="T95" i="4"/>
  <c r="T96" i="4" s="1"/>
  <c r="X95" i="4"/>
  <c r="X96" i="4" s="1"/>
  <c r="AF95" i="4"/>
  <c r="AF96" i="4" s="1"/>
  <c r="V95" i="4"/>
  <c r="V96" i="4" s="1"/>
  <c r="P96" i="4"/>
  <c r="K95" i="4"/>
  <c r="K96" i="4" s="1"/>
  <c r="AB95" i="4"/>
  <c r="AB96" i="4" s="1"/>
  <c r="AJ95" i="4"/>
  <c r="AJ96" i="4" s="1"/>
  <c r="AD95" i="4"/>
  <c r="AD96" i="4" s="1"/>
  <c r="AN95" i="4"/>
  <c r="AN96" i="4" s="1"/>
  <c r="M95" i="4"/>
  <c r="M96" i="4" s="1"/>
  <c r="AL95" i="4"/>
  <c r="AL96" i="4" s="1"/>
  <c r="R96" i="4"/>
  <c r="I95" i="4"/>
  <c r="I96" i="4" s="1"/>
  <c r="G95" i="4"/>
  <c r="G96" i="4" s="1"/>
  <c r="E95" i="4"/>
  <c r="E96" i="4" s="1"/>
  <c r="L30" i="4"/>
  <c r="L28" i="4"/>
  <c r="E100" i="4"/>
  <c r="AP100" i="4"/>
  <c r="AN100" i="4"/>
  <c r="AL100" i="4"/>
  <c r="AJ100" i="4"/>
  <c r="AH100" i="4"/>
  <c r="AF100" i="4"/>
  <c r="L61" i="4" l="1"/>
  <c r="M72" i="4"/>
  <c r="T100" i="4"/>
  <c r="R100" i="4"/>
  <c r="P100" i="4"/>
  <c r="AD100" i="4"/>
  <c r="AB100" i="4"/>
  <c r="N100" i="4"/>
  <c r="M100" i="4"/>
  <c r="Z100" i="4"/>
  <c r="X100" i="4"/>
  <c r="K100" i="4"/>
  <c r="V100" i="4"/>
  <c r="I100" i="4"/>
  <c r="G100" i="4"/>
  <c r="B32" i="4"/>
  <c r="L31" i="4"/>
  <c r="L127" i="4" s="1"/>
  <c r="L136" i="4"/>
  <c r="L142" i="4"/>
  <c r="H50" i="2" s="1"/>
  <c r="K43" i="2"/>
  <c r="L150" i="4"/>
  <c r="L149" i="4"/>
  <c r="G27" i="3"/>
  <c r="I30" i="3" s="1"/>
  <c r="E34" i="2"/>
  <c r="H37" i="2"/>
  <c r="H38" i="2"/>
  <c r="P43" i="2"/>
  <c r="AB43" i="2"/>
  <c r="AA43" i="2"/>
  <c r="Z43" i="2"/>
  <c r="Y43" i="2"/>
  <c r="X43" i="2"/>
  <c r="W43" i="2"/>
  <c r="V43" i="2"/>
  <c r="U43" i="2"/>
  <c r="T43" i="2"/>
  <c r="S43" i="2"/>
  <c r="R43" i="2"/>
  <c r="Q43" i="2"/>
  <c r="O43" i="2"/>
  <c r="N43" i="2"/>
  <c r="M43" i="2"/>
  <c r="L43" i="2"/>
  <c r="G104" i="4"/>
  <c r="L35" i="4" l="1"/>
  <c r="L52" i="4"/>
  <c r="AP121" i="4"/>
  <c r="AN121" i="4"/>
  <c r="AL121" i="4"/>
  <c r="AJ121" i="4"/>
  <c r="AH121" i="4"/>
  <c r="AF121" i="4"/>
  <c r="AD121" i="4"/>
  <c r="AB121" i="4"/>
  <c r="Z121" i="4"/>
  <c r="X121" i="4"/>
  <c r="V121" i="4"/>
  <c r="T121" i="4"/>
  <c r="R121" i="4"/>
  <c r="P121" i="4"/>
  <c r="M121" i="4"/>
  <c r="N121" i="4"/>
  <c r="K121" i="4"/>
  <c r="G121" i="4"/>
  <c r="E121" i="4"/>
  <c r="I104" i="4"/>
  <c r="K104" i="4"/>
  <c r="M104" i="4"/>
  <c r="AP104" i="4"/>
  <c r="AN104" i="4"/>
  <c r="AL104" i="4"/>
  <c r="AJ104" i="4"/>
  <c r="AH104" i="4"/>
  <c r="AF104" i="4"/>
  <c r="AD104" i="4"/>
  <c r="AB104" i="4"/>
  <c r="Z104" i="4"/>
  <c r="X104" i="4"/>
  <c r="V104" i="4"/>
  <c r="T104" i="4"/>
  <c r="R104" i="4"/>
  <c r="P104" i="4"/>
  <c r="N108" i="4"/>
  <c r="E18" i="2"/>
  <c r="E17" i="2"/>
  <c r="F77" i="3"/>
  <c r="I77" i="3" s="1"/>
  <c r="I105" i="3" s="1"/>
  <c r="F76" i="3"/>
  <c r="I76" i="3" s="1"/>
  <c r="I104" i="3" s="1"/>
  <c r="F75" i="3"/>
  <c r="I75" i="3" s="1"/>
  <c r="I103" i="3" s="1"/>
  <c r="R108" i="4" l="1"/>
  <c r="R110" i="4" s="1"/>
  <c r="P44" i="2" s="1"/>
  <c r="Z108" i="4"/>
  <c r="Z110" i="4" s="1"/>
  <c r="T44" i="2" s="1"/>
  <c r="AH108" i="4"/>
  <c r="AH110" i="4" s="1"/>
  <c r="X44" i="2" s="1"/>
  <c r="N104" i="4"/>
  <c r="N110" i="4" s="1"/>
  <c r="N44" i="2" s="1"/>
  <c r="M108" i="4"/>
  <c r="M110" i="4" s="1"/>
  <c r="M44" i="2" s="1"/>
  <c r="T108" i="4"/>
  <c r="T110" i="4" s="1"/>
  <c r="Q44" i="2" s="1"/>
  <c r="AB108" i="4"/>
  <c r="AB110" i="4" s="1"/>
  <c r="U44" i="2" s="1"/>
  <c r="AJ108" i="4"/>
  <c r="AJ110" i="4" s="1"/>
  <c r="Y44" i="2" s="1"/>
  <c r="G108" i="4"/>
  <c r="G110" i="4" s="1"/>
  <c r="J44" i="2" s="1"/>
  <c r="V108" i="4"/>
  <c r="V110" i="4" s="1"/>
  <c r="R44" i="2" s="1"/>
  <c r="AD108" i="4"/>
  <c r="AD110" i="4" s="1"/>
  <c r="V44" i="2" s="1"/>
  <c r="AL108" i="4"/>
  <c r="AL110" i="4" s="1"/>
  <c r="Z44" i="2" s="1"/>
  <c r="K108" i="4"/>
  <c r="K110" i="4" s="1"/>
  <c r="L44" i="2" s="1"/>
  <c r="I108" i="4"/>
  <c r="I110" i="4" s="1"/>
  <c r="K44" i="2" s="1"/>
  <c r="P108" i="4"/>
  <c r="P110" i="4" s="1"/>
  <c r="O44" i="2" s="1"/>
  <c r="X108" i="4"/>
  <c r="X110" i="4" s="1"/>
  <c r="S44" i="2" s="1"/>
  <c r="AF108" i="4"/>
  <c r="AF110" i="4" s="1"/>
  <c r="W44" i="2" s="1"/>
  <c r="AN108" i="4"/>
  <c r="AN110" i="4" s="1"/>
  <c r="AA44" i="2" s="1"/>
  <c r="AP108" i="4"/>
  <c r="AP110" i="4" s="1"/>
  <c r="AB44" i="2" s="1"/>
  <c r="L65" i="4" l="1"/>
  <c r="L132" i="4"/>
  <c r="L138" i="4" s="1"/>
  <c r="L67" i="4" l="1"/>
  <c r="L66" i="4"/>
  <c r="L42" i="4"/>
  <c r="L41" i="4"/>
  <c r="H47" i="2"/>
  <c r="J109" i="3"/>
  <c r="H24" i="2" s="1"/>
  <c r="J85" i="3"/>
  <c r="F65" i="3"/>
  <c r="I54" i="3"/>
  <c r="I53" i="3"/>
  <c r="I50" i="3"/>
  <c r="I47" i="3"/>
  <c r="I46" i="3"/>
  <c r="I34" i="3"/>
  <c r="H22" i="2" l="1"/>
  <c r="J116" i="3"/>
  <c r="L76" i="4"/>
  <c r="L49" i="4"/>
  <c r="B77" i="4"/>
  <c r="E108" i="4"/>
  <c r="J48" i="3"/>
  <c r="I91" i="3" s="1"/>
  <c r="E33" i="3"/>
  <c r="E35" i="3"/>
  <c r="E31" i="3"/>
  <c r="E32" i="3"/>
  <c r="I31" i="3"/>
  <c r="I33" i="3"/>
  <c r="I35" i="3"/>
  <c r="E30" i="3"/>
  <c r="E34" i="3"/>
  <c r="I32" i="3"/>
  <c r="H41" i="2" l="1"/>
  <c r="H40" i="2"/>
  <c r="E110" i="4"/>
  <c r="H44" i="2" s="1"/>
  <c r="I37" i="3"/>
  <c r="I52" i="3" s="1"/>
  <c r="E37" i="3"/>
  <c r="J88" i="3" l="1"/>
  <c r="F69" i="3"/>
  <c r="I69" i="3" s="1"/>
  <c r="F71" i="3"/>
  <c r="I71" i="3" s="1"/>
  <c r="I99" i="3" s="1"/>
  <c r="F70" i="3"/>
  <c r="I70" i="3" s="1"/>
  <c r="I98" i="3" s="1"/>
  <c r="I51" i="3"/>
  <c r="J55" i="3" s="1"/>
  <c r="I92" i="3" s="1"/>
  <c r="J61" i="3"/>
  <c r="L141" i="4"/>
  <c r="L143" i="4" s="1"/>
  <c r="F73" i="3"/>
  <c r="I73" i="3" s="1"/>
  <c r="I101" i="3" s="1"/>
  <c r="F72" i="3"/>
  <c r="I72" i="3" s="1"/>
  <c r="I100" i="3" s="1"/>
  <c r="F74" i="3"/>
  <c r="I74" i="3" s="1"/>
  <c r="I102" i="3" s="1"/>
  <c r="J42" i="3"/>
  <c r="I90" i="3" s="1"/>
  <c r="J65" i="3"/>
  <c r="I96" i="3" s="1"/>
  <c r="L144" i="4" l="1"/>
  <c r="H51" i="2" s="1"/>
  <c r="H49" i="2"/>
  <c r="I97" i="3"/>
  <c r="J79" i="3"/>
  <c r="J80" i="3" s="1"/>
  <c r="I95" i="3"/>
  <c r="J93" i="3"/>
  <c r="J56" i="3"/>
  <c r="L145" i="4" l="1"/>
  <c r="J106" i="3"/>
  <c r="J108" i="3" s="1"/>
  <c r="J110" i="3" s="1"/>
  <c r="J111" i="3" s="1"/>
  <c r="L146" i="4" l="1"/>
  <c r="H54" i="2" s="1"/>
  <c r="H23" i="2"/>
  <c r="L147" i="4" l="1"/>
  <c r="H25" i="2"/>
  <c r="L148" i="4" l="1"/>
  <c r="H55" i="2" s="1"/>
  <c r="J112" i="3"/>
  <c r="J113" i="3" l="1"/>
  <c r="J114" i="3" s="1"/>
  <c r="H27" i="2" s="1"/>
  <c r="L151" i="4"/>
  <c r="L153" i="4" s="1"/>
  <c r="H28" i="2" l="1"/>
  <c r="J117" i="3"/>
  <c r="H29" i="2" l="1"/>
  <c r="J119" i="3" l="1"/>
</calcChain>
</file>

<file path=xl/sharedStrings.xml><?xml version="1.0" encoding="utf-8"?>
<sst xmlns="http://schemas.openxmlformats.org/spreadsheetml/2006/main" count="398" uniqueCount="239">
  <si>
    <t>Applicativo per l'elaborazione delle parcelle dei professionisti delegati e custodi</t>
  </si>
  <si>
    <t>Menu principale</t>
  </si>
  <si>
    <t>2-Tabelle Custodia</t>
  </si>
  <si>
    <t>TRIBUNALE DI</t>
  </si>
  <si>
    <t>CASTROVILLARI</t>
  </si>
  <si>
    <t>DELEGATO</t>
  </si>
  <si>
    <t>N.B. COMPILARE LE CELLE DI COLORE VERDE</t>
  </si>
  <si>
    <t>N° RG PROCEDURA</t>
  </si>
  <si>
    <t>DEBITORE</t>
  </si>
  <si>
    <t>CREDITORE PROCEDENTE</t>
  </si>
  <si>
    <t>INCARICO DI CUSTODE</t>
  </si>
  <si>
    <t>Rimborso Spese non Imponibili Anticipate</t>
  </si>
  <si>
    <t>Oltre Rimborso Forfettario del 10%</t>
  </si>
  <si>
    <t>Detrazione (Eventuale)  Acconto Percepito</t>
  </si>
  <si>
    <t xml:space="preserve">Totale Compenso </t>
  </si>
  <si>
    <t>Cassa Previdenziale 4%</t>
  </si>
  <si>
    <t>I.V.A. 22 %</t>
  </si>
  <si>
    <t>INCARICO DI DELEGATO</t>
  </si>
  <si>
    <t>Compenso Fase 1</t>
  </si>
  <si>
    <t>Compenso Fase 2</t>
  </si>
  <si>
    <t>Compenso Fase 4</t>
  </si>
  <si>
    <t>1-Frontespizio e Tabella Riepilogativa Finale</t>
  </si>
  <si>
    <t>3-Tabella Delegato</t>
  </si>
  <si>
    <t>N.B. COMPILARE LE CELLE COLORATE IN VERDE</t>
  </si>
  <si>
    <t>COMPENSO CUSTODIA GIUDIZIARIA  D.M. 80  DEL 15.05.2009</t>
  </si>
  <si>
    <t>Per qualsiasi dettaglio cliccare il link affianco</t>
  </si>
  <si>
    <t>https://www.tribunale.castrovillari.giustizia.it/it/News/Detail/177177</t>
  </si>
  <si>
    <t>Indicare il Valore</t>
  </si>
  <si>
    <t>Indicare la Data</t>
  </si>
  <si>
    <t>Nel caso di plurimi lotti:
- i beni verranno considerati quale UNICO IMMOBILE e il compenso dovrà essere calcolato una volta sola, tenendo conto della somma dei valori di vendita/assegnazione, laddove, al contempo:
a. si tratti di immobili collocati nel medesimo contesto urbanistico (es. più appartamenti nel medesimo stabile, più box o posti auto nel medesimo cortile o più terreni attigui)
b. e, inoltre, si tratti della stessa tipologia di bene.
- diversamente, qualora non sia possibile identificarli quali unico bene, i dati di cui sopra devono essere indicati SEPARATAMENTE ed ANALITICAMENTE per ciascun lotto.</t>
  </si>
  <si>
    <t>Valore di Aggiudicazione con precisazione della data in cui abbia avuto luogo l'aggiudicazione</t>
  </si>
  <si>
    <t>Valore dell'Ultimo Tentantivo di Vendita - se non vi è stata aggiudicazione</t>
  </si>
  <si>
    <t>NO</t>
  </si>
  <si>
    <t>Inserire Data di Conferimento Incarico</t>
  </si>
  <si>
    <t>Inserire Data di Richiesta Liquidazione</t>
  </si>
  <si>
    <t>Inserire N° del Lotto o Lotto Unico</t>
  </si>
  <si>
    <t>ATTIVO</t>
  </si>
  <si>
    <t>%</t>
  </si>
  <si>
    <t>FINO A € 25000</t>
  </si>
  <si>
    <t>DA € 100.000,01 FINO A € 200.000,00</t>
  </si>
  <si>
    <t>DA € 200.000,01 FINO A € 300.000,00</t>
  </si>
  <si>
    <t>DA € 300.000,01 FINO A € 500.000,00</t>
  </si>
  <si>
    <t>OLTRE € 500.000,00</t>
  </si>
  <si>
    <t>TOTALE</t>
  </si>
  <si>
    <t>MAGGIORAZIONI</t>
  </si>
  <si>
    <t>Indicare la motivazione</t>
  </si>
  <si>
    <r>
      <rPr>
        <b/>
        <sz val="10"/>
        <color theme="3" tint="-0.499984740745262"/>
        <rFont val="Book Antiqua"/>
        <family val="1"/>
      </rPr>
      <t>Art. 3, comma 1°</t>
    </r>
    <r>
      <rPr>
        <sz val="10"/>
        <color theme="3" tint="-0.499984740745262"/>
        <rFont val="Book Antiqua"/>
        <family val="1"/>
      </rPr>
      <t>: Riscossione dei Canoni ed Indennità di Occupazione</t>
    </r>
  </si>
  <si>
    <t xml:space="preserve">Valore Riscossione Canoni/Indennità </t>
  </si>
  <si>
    <t>FINO A € 5.000,00</t>
  </si>
  <si>
    <t>OLTRE € 5.000,00</t>
  </si>
  <si>
    <r>
      <t xml:space="preserve">Art. 3, comma 2°: </t>
    </r>
    <r>
      <rPr>
        <i/>
        <sz val="10"/>
        <color theme="3" tint="-0.499984740745262"/>
        <rFont val="Book Antiqua"/>
        <family val="1"/>
      </rPr>
      <t xml:space="preserve">Per le attivita' indicate, spetta una maggiorazione pari al </t>
    </r>
    <r>
      <rPr>
        <b/>
        <i/>
        <sz val="10"/>
        <color theme="3" tint="-0.499984740745262"/>
        <rFont val="Book Antiqua"/>
        <family val="1"/>
      </rPr>
      <t>10% per ciascuna attività</t>
    </r>
    <r>
      <rPr>
        <i/>
        <sz val="10"/>
        <color theme="3" tint="-0.499984740745262"/>
        <rFont val="Book Antiqua"/>
        <family val="1"/>
      </rPr>
      <t>:</t>
    </r>
  </si>
  <si>
    <t>a) azione per la convalida della licenza o dello sfratto per finita locazione o per morosita' e promozione di ogni altra azione, anche esecutiva, occorrente per conseguire la disponibilita' del bene</t>
  </si>
  <si>
    <t>b) partecipazione alle assemblee condominiali</t>
  </si>
  <si>
    <t>c) interventi di manutenzione ordinaria o straordinaria</t>
  </si>
  <si>
    <t xml:space="preserve">d) regolarizzazione catastale, urbanistica ed edilizia degli immobili </t>
  </si>
  <si>
    <t>e) direzione e controllo delle attivita' di asporto e trasferimento presso un depositario delle cose mobili appartenenti al debitore o a terzi rinvenute nell'immobile pignorato</t>
  </si>
  <si>
    <t>TOTALE DELLE MAGGIORAZIONI</t>
  </si>
  <si>
    <t>RIDUZIONI</t>
  </si>
  <si>
    <t>DEFINIZIONE ANTICIPATA</t>
  </si>
  <si>
    <r>
      <rPr>
        <b/>
        <sz val="9"/>
        <color theme="3" tint="-0.499984740745262"/>
        <rFont val="Book Antiqua"/>
        <family val="1"/>
      </rPr>
      <t>Art. 2, comma 3°:</t>
    </r>
    <r>
      <rPr>
        <sz val="9"/>
        <color theme="3" tint="-0.499984740745262"/>
        <rFont val="Book Antiqua"/>
        <family val="1"/>
      </rPr>
      <t xml:space="preserve"> S</t>
    </r>
    <r>
      <rPr>
        <i/>
        <sz val="9"/>
        <color theme="3" tint="-0.499984740745262"/>
        <rFont val="Book Antiqua"/>
        <family val="1"/>
      </rPr>
      <t xml:space="preserve">enza assegnazione o aggiudicazione del bene </t>
    </r>
    <r>
      <rPr>
        <b/>
        <i/>
        <sz val="9"/>
        <color theme="3" tint="-0.499984740745262"/>
        <rFont val="Book Antiqua"/>
        <family val="1"/>
      </rPr>
      <t>qualora sia stata emessa l'Ordinanza di Vendita ai fini della liquidazione del compenso, del prezzo previsto per l’ultimo esperimento di vendita</t>
    </r>
    <r>
      <rPr>
        <i/>
        <sz val="9"/>
        <color theme="3" tint="-0.499984740745262"/>
        <rFont val="Book Antiqua"/>
        <family val="1"/>
      </rPr>
      <t>:</t>
    </r>
    <r>
      <rPr>
        <sz val="9"/>
        <color theme="3" tint="-0.499984740745262"/>
        <rFont val="Book Antiqua"/>
        <family val="1"/>
      </rPr>
      <t xml:space="preserve"> </t>
    </r>
    <r>
      <rPr>
        <b/>
        <sz val="9"/>
        <color theme="3" tint="-0.499984740745262"/>
        <rFont val="Book Antiqua"/>
        <family val="1"/>
      </rPr>
      <t>Riduzione del 30%</t>
    </r>
  </si>
  <si>
    <t>NESSUN ORDINANZA DI VENDITA EMESSA</t>
  </si>
  <si>
    <r>
      <rPr>
        <b/>
        <sz val="9"/>
        <color theme="3" tint="-0.499984740745262"/>
        <rFont val="Book Antiqua"/>
        <family val="1"/>
      </rPr>
      <t>Il compenso sarà calcolato sulla base del valore di stima e dovrà essere richiesta una riduzione</t>
    </r>
    <r>
      <rPr>
        <sz val="9"/>
        <color theme="3" tint="-0.499984740745262"/>
        <rFont val="Book Antiqua"/>
        <family val="1"/>
      </rPr>
      <t xml:space="preserve"> parametrata alla durata dell’incarico. Nello specifico, se l’incarico è stato conferito</t>
    </r>
  </si>
  <si>
    <t>TOTALE DELLE RIDUZIONI</t>
  </si>
  <si>
    <r>
      <t xml:space="preserve">Indicare spese  e allegare giustificativi: </t>
    </r>
    <r>
      <rPr>
        <b/>
        <i/>
        <sz val="10"/>
        <color theme="3" tint="-0.499984740745262"/>
        <rFont val="Book Antiqua"/>
        <family val="1"/>
      </rPr>
      <t>si rammenta che non è dovuto alcun rimborso per le spese chilometriche</t>
    </r>
    <r>
      <rPr>
        <b/>
        <sz val="10"/>
        <color theme="3" tint="-0.499984740745262"/>
        <rFont val="Book Antiqua"/>
        <family val="1"/>
      </rPr>
      <t xml:space="preserve"> </t>
    </r>
  </si>
  <si>
    <t>Spese documentate diverse da quelle postali</t>
  </si>
  <si>
    <t>Spese postali</t>
  </si>
  <si>
    <t>DETTAGLIO DOCUMENTO</t>
  </si>
  <si>
    <t xml:space="preserve">Compenso </t>
  </si>
  <si>
    <t>Maggiorazioni: Art. 2, comma 5°</t>
  </si>
  <si>
    <t>Maggiorazioni: Art. 3, comma 1°</t>
  </si>
  <si>
    <t>Maggiorazioni: Art. 3, comma 2°</t>
  </si>
  <si>
    <t>Riduzioni: Art. 2, comma 4°</t>
  </si>
  <si>
    <t>Riduzioni: Art. 2, comma 3°</t>
  </si>
  <si>
    <t>Riduzione: Punto A.1.</t>
  </si>
  <si>
    <t>Riduzione: Punto A.2.</t>
  </si>
  <si>
    <t>Riduzione: Punto A.3.</t>
  </si>
  <si>
    <t>Riduzione: Punto B.1.</t>
  </si>
  <si>
    <t>Riduzione: Punto B.2.</t>
  </si>
  <si>
    <t>Riduzione: Punto B.3.</t>
  </si>
  <si>
    <t>Riduzione: Punto C.1.</t>
  </si>
  <si>
    <t>Riduzione: Punto C.2.</t>
  </si>
  <si>
    <t>Riduzione: Punto C.3.</t>
  </si>
  <si>
    <t>COMPENSO</t>
  </si>
  <si>
    <t>SPESE GENERALI 10%</t>
  </si>
  <si>
    <t>COMPENSO + SPESE GENERALI</t>
  </si>
  <si>
    <t>I.V.A. 22% SU TOTALE IMPONIBILE</t>
  </si>
  <si>
    <t>SPESE NON IMPONIBILI (EX ART.15 DPR 633/72)</t>
  </si>
  <si>
    <t>TOTALE DOCUMENTO</t>
  </si>
  <si>
    <t xml:space="preserve">RITENUTA D'ACCONTO 20% </t>
  </si>
  <si>
    <t>NETTO A PAGARE</t>
  </si>
  <si>
    <t>Inserire Breve Descrizione del Lotto</t>
  </si>
  <si>
    <r>
      <t xml:space="preserve">Art. 2, comma 4°: </t>
    </r>
    <r>
      <rPr>
        <sz val="10"/>
        <color theme="3" tint="-0.499984740745262"/>
        <rFont val="Book Antiqua"/>
        <family val="1"/>
      </rPr>
      <t>Immobile Libero si applica una</t>
    </r>
    <r>
      <rPr>
        <b/>
        <sz val="10"/>
        <color theme="3" tint="-0.499984740745262"/>
        <rFont val="Book Antiqua"/>
        <family val="1"/>
      </rPr>
      <t xml:space="preserve"> Riduzione del 20%</t>
    </r>
  </si>
  <si>
    <r>
      <t xml:space="preserve">A.1. Anno antecedente alla liquidazione: </t>
    </r>
    <r>
      <rPr>
        <i/>
        <sz val="9"/>
        <color theme="3" tint="-0.499984740745262"/>
        <rFont val="Book Antiqua"/>
        <family val="1"/>
      </rPr>
      <t>se il compenso, calcolato secondo lo scaglione di riferimento, è superiore a € 5.000,00</t>
    </r>
  </si>
  <si>
    <r>
      <t xml:space="preserve">A.3. Anno antecedente alla liquidazione: </t>
    </r>
    <r>
      <rPr>
        <i/>
        <sz val="9"/>
        <color theme="3" tint="-0.499984740745262"/>
        <rFont val="Book Antiqua"/>
        <family val="1"/>
      </rPr>
      <t>se il compenso, calcolato secondo lo scaglione di riferimento, è inferiore a € 1.500,00</t>
    </r>
  </si>
  <si>
    <r>
      <t>B.1. Due anni antecedenti alla liquidazione:</t>
    </r>
    <r>
      <rPr>
        <i/>
        <sz val="9"/>
        <color theme="3" tint="-0.499984740745262"/>
        <rFont val="Book Antiqua"/>
        <family val="1"/>
      </rPr>
      <t xml:space="preserve"> se il compenso, calcolato secondo lo scaglione di riferimento, è superiore a € 5.000,00</t>
    </r>
  </si>
  <si>
    <r>
      <t xml:space="preserve">B.3. Due anni antecedenti alla liquidazione: </t>
    </r>
    <r>
      <rPr>
        <i/>
        <sz val="9"/>
        <color theme="3" tint="-0.499984740745262"/>
        <rFont val="Book Antiqua"/>
        <family val="1"/>
      </rPr>
      <t>se il compenso, calcolato secondo lo scaglione di riferimento, è inferiore a € 1.500,00</t>
    </r>
  </si>
  <si>
    <r>
      <t>C.1. Tre anni antecedenti alla liquidazione:</t>
    </r>
    <r>
      <rPr>
        <i/>
        <sz val="9"/>
        <color theme="3" tint="-0.499984740745262"/>
        <rFont val="Book Antiqua"/>
        <family val="1"/>
      </rPr>
      <t xml:space="preserve"> se il compenso, calcolato secondo lo scaglione di riferimento, è superiore a € 5.000,00</t>
    </r>
  </si>
  <si>
    <r>
      <t xml:space="preserve">C.3. Tre anni antecedenti alla liquidazione: </t>
    </r>
    <r>
      <rPr>
        <i/>
        <sz val="9"/>
        <color theme="3" tint="-0.499984740745262"/>
        <rFont val="Book Antiqua"/>
        <family val="1"/>
      </rPr>
      <t>se il compenso, calcolato secondo lo scaglione di riferimento, è inferiore a € 1.500,00</t>
    </r>
  </si>
  <si>
    <r>
      <t xml:space="preserve">A.2. Anno antecedente alla liquidazione: </t>
    </r>
    <r>
      <rPr>
        <i/>
        <sz val="9"/>
        <color theme="3" tint="-0.499984740745262"/>
        <rFont val="Book Antiqua"/>
        <family val="1"/>
      </rPr>
      <t>se il compenso, calcolato secondo lo scaglione di riferimento, è inferiore a € 5.000,00, ma superiore a € 1.500,00</t>
    </r>
  </si>
  <si>
    <r>
      <t>B.2. Due anni antecedenti alla liquidazione:</t>
    </r>
    <r>
      <rPr>
        <i/>
        <sz val="9"/>
        <color theme="3" tint="-0.499984740745262"/>
        <rFont val="Book Antiqua"/>
        <family val="1"/>
      </rPr>
      <t xml:space="preserve"> se il compenso, calcolato secondo lo scaglione di riferimento, è inferiore a € 5.000,00, ma superiore a € 1.500,00</t>
    </r>
  </si>
  <si>
    <r>
      <t>C.2. Tre anni antecedenti alla liquidazione:</t>
    </r>
    <r>
      <rPr>
        <i/>
        <sz val="9"/>
        <color theme="3" tint="-0.499984740745262"/>
        <rFont val="Book Antiqua"/>
        <family val="1"/>
      </rPr>
      <t xml:space="preserve"> se il compenso, calcolato secondo lo scaglione di riferimento, è inferiore a € 5.000,00, ma superiore a € 1.500,00</t>
    </r>
  </si>
  <si>
    <t>GIUDICE DELEGATO</t>
  </si>
  <si>
    <t xml:space="preserve">CUSTODE </t>
  </si>
  <si>
    <t xml:space="preserve">Lotto </t>
  </si>
  <si>
    <t xml:space="preserve">Breve Descrizione </t>
  </si>
  <si>
    <t>Compenso al netto di maggiorazioni e/o riduzioni</t>
  </si>
  <si>
    <t>Tabella Riepilogativa</t>
  </si>
  <si>
    <r>
      <t xml:space="preserve">Art. 2, comma 5°: a. </t>
    </r>
    <r>
      <rPr>
        <i/>
        <sz val="9.5"/>
        <color theme="3" tint="-0.499984740745262"/>
        <rFont val="Book Antiqua"/>
        <family val="1"/>
      </rPr>
      <t>immobile o terreno situato in una località difficilmente raggiungibile</t>
    </r>
    <r>
      <rPr>
        <b/>
        <i/>
        <sz val="9.5"/>
        <color theme="3" tint="-0.499984740745262"/>
        <rFont val="Book Antiqua"/>
        <family val="1"/>
      </rPr>
      <t>;</t>
    </r>
    <r>
      <rPr>
        <i/>
        <sz val="9.5"/>
        <color theme="3" tint="-0.499984740745262"/>
        <rFont val="Book Antiqua"/>
        <family val="1"/>
      </rPr>
      <t xml:space="preserve"> </t>
    </r>
    <r>
      <rPr>
        <b/>
        <i/>
        <sz val="9.5"/>
        <color theme="3" tint="-0.499984740745262"/>
        <rFont val="Book Antiqua"/>
        <family val="1"/>
      </rPr>
      <t xml:space="preserve">b. </t>
    </r>
    <r>
      <rPr>
        <i/>
        <sz val="9.5"/>
        <color theme="3" tint="-0.499984740745262"/>
        <rFont val="Book Antiqua"/>
        <family val="1"/>
      </rPr>
      <t>distante più di 50 km dal luogo di residenza del custode</t>
    </r>
    <r>
      <rPr>
        <b/>
        <i/>
        <sz val="9.5"/>
        <color theme="3" tint="-0.499984740745262"/>
        <rFont val="Book Antiqua"/>
        <family val="1"/>
      </rPr>
      <t xml:space="preserve">; c. </t>
    </r>
    <r>
      <rPr>
        <i/>
        <sz val="9.5"/>
        <color theme="3" tint="-0.499984740745262"/>
        <rFont val="Book Antiqua"/>
        <family val="1"/>
      </rPr>
      <t>operazioni di liberazione particolarmente difficoltose</t>
    </r>
  </si>
  <si>
    <t>NUMERO DEBITORI</t>
  </si>
  <si>
    <t>NUMERO LOTTI</t>
  </si>
  <si>
    <t>FASI</t>
  </si>
  <si>
    <t>FASE DI STUDIO E PREPARATORIA (art. 2, c. 1)</t>
  </si>
  <si>
    <t>FASE DI VENDITA (art. 2, c. 1)</t>
  </si>
  <si>
    <t>FASE DI DISTRIBUZIONE (art. 2, c. 1)</t>
  </si>
  <si>
    <t>COMPENSO TOTALE (art. 2, c. 3)</t>
  </si>
  <si>
    <t>COMPENSO RELATIVO ALLA FASE N. 1</t>
  </si>
  <si>
    <t>AUMENTI</t>
  </si>
  <si>
    <t>In base al numero di LOTTI</t>
  </si>
  <si>
    <t xml:space="preserve">N° Lotti = 2 oppure N° Lotti &lt; 2 </t>
  </si>
  <si>
    <t>Niente Aumento</t>
  </si>
  <si>
    <t>N° Lotti compreso tra 3 e 6</t>
  </si>
  <si>
    <t>Aumento del 25%</t>
  </si>
  <si>
    <t>N° Lotti &gt; 6</t>
  </si>
  <si>
    <t>Aumento del 50%</t>
  </si>
  <si>
    <t>COMPENSO RELATIVO ALLA FASE N. 2</t>
  </si>
  <si>
    <t>In base al numero di ESPERIMENTI DI VENDITA</t>
  </si>
  <si>
    <t>N° esperimenti di vendita = 3</t>
  </si>
  <si>
    <t>Aumento del 20%</t>
  </si>
  <si>
    <t>N° esperimenti di vendita &gt; 3</t>
  </si>
  <si>
    <t>Aumento del 30%</t>
  </si>
  <si>
    <t>Avviso di Vendita Pubblicato e poi Revocato</t>
  </si>
  <si>
    <t>Riduzione del 50%</t>
  </si>
  <si>
    <t>1° Esperimento di Vendita con esito negativo</t>
  </si>
  <si>
    <t>Riduzione del 25%</t>
  </si>
  <si>
    <t>2° Esperimento di Vendita</t>
  </si>
  <si>
    <t>Nesunna Riduzione</t>
  </si>
  <si>
    <t>DA € 25.000,01 FINO A  € 100000</t>
  </si>
  <si>
    <t>FASE DI TRASFERIMENTO (art. 2, c. 1)                                                               Importo già ripartito tra procedura e aggiudicatario</t>
  </si>
  <si>
    <t>Si richiede riduzione (SI/NO)?</t>
  </si>
  <si>
    <t>SE NON E' MAI STATO PUBBLICATO L'AVVISO DI VENDITA</t>
  </si>
  <si>
    <t>TOTALE COMPENSO FASE N. 1 AL NETTO DI MAGGIORAZIONI E RIDUZIONI</t>
  </si>
  <si>
    <t>TOTALE COMPENSO FASE N. 2 AL NETTO DI MAGGIORAZIONI E RIDUZIONI</t>
  </si>
  <si>
    <r>
      <t xml:space="preserve">Se il Professionista delegato non cura personalmente le attività successive all’emissione del decreto di trasferimento (trascrizioni, cancellazioni, etc.), ma si rivolga ad una agenzia o a un tecnico, </t>
    </r>
    <r>
      <rPr>
        <b/>
        <sz val="9"/>
        <rFont val="Book Antiqua"/>
        <family val="1"/>
      </rPr>
      <t>RIDUZIONE DEL 25%</t>
    </r>
  </si>
  <si>
    <t xml:space="preserve">COMPENSO RELATIVO ALLA FASE N. 3 </t>
  </si>
  <si>
    <t>CALCOLO DELLA QUOTA A CARICO AGGIUDICATARIO (art. 2, c. 7)</t>
  </si>
  <si>
    <t>Quota a carico dell'Aggiudicatario (art. 2, c. 7)</t>
  </si>
  <si>
    <t>Rimborso Forfettario del 10% (art. 2, c. 4)</t>
  </si>
  <si>
    <t>Totale Quota a carico dell'Aggiudicatario</t>
  </si>
  <si>
    <t>CALCOLO DELLA QUOTA A CARICO DELLA PROCEDURA(art. 2, c. 7)</t>
  </si>
  <si>
    <t>Quota a carico della Procedura (art. 2, c. 7)</t>
  </si>
  <si>
    <t>Spese registrazione/voltura /trascrizione</t>
  </si>
  <si>
    <t>SPESE DELLA PROCEDURA</t>
  </si>
  <si>
    <t>Astegiudiziarie servizi per pubblicità legale</t>
  </si>
  <si>
    <t>Bolli, diritti e copie</t>
  </si>
  <si>
    <t>Spese anticipate da rimborsare al delegato</t>
  </si>
  <si>
    <t>Prelevate dal conto della procedura</t>
  </si>
  <si>
    <t>Spese per ispezione ipotecarie</t>
  </si>
  <si>
    <t>Altre spese documentate</t>
  </si>
  <si>
    <t>Spese per pagamento P.V.P.</t>
  </si>
  <si>
    <t>TOTALE SPESE DELLA PROCEDURA</t>
  </si>
  <si>
    <t>di cui</t>
  </si>
  <si>
    <t>LOTTO 2</t>
  </si>
  <si>
    <t>LOTTO 3</t>
  </si>
  <si>
    <t>Inserire Valore Aggiudicazione</t>
  </si>
  <si>
    <t>LOTTO 6</t>
  </si>
  <si>
    <t>LOTTO 7</t>
  </si>
  <si>
    <t>LOTTO 8</t>
  </si>
  <si>
    <t>LOTTO 9</t>
  </si>
  <si>
    <t>LOTTO 11</t>
  </si>
  <si>
    <t xml:space="preserve">Valore di Stima - se non è stata emessa l'Ordinanza di Vendita </t>
  </si>
  <si>
    <t>Maggiorazione Richiesta (SI/NO)?</t>
  </si>
  <si>
    <t>Aumento del compenso in misura massima del 20% 
[ dal 0% al 20% ]: indicare la percentuale</t>
  </si>
  <si>
    <t>LOTTO 14</t>
  </si>
  <si>
    <t>LOTTO 15</t>
  </si>
  <si>
    <t>LOTTO 18</t>
  </si>
  <si>
    <t>LOTTO 19</t>
  </si>
  <si>
    <t>LOTTO 20</t>
  </si>
  <si>
    <r>
      <t>Se il Delegato curerà personalmente le attività successive all’emissione del decreto di trasferimento (trascrizioni, cancellazioni..) ed effettuerà più di 2 accessi presso la conservatoria dei RR.II. di Cosenza,</t>
    </r>
    <r>
      <rPr>
        <b/>
        <sz val="9"/>
        <rFont val="Book Antiqua"/>
        <family val="1"/>
      </rPr>
      <t xml:space="preserve"> AUMENTO DEL 10%</t>
    </r>
  </si>
  <si>
    <t>Si richiede AUMENTO (SI/NO)?</t>
  </si>
  <si>
    <t>Si richiede RIDUZIONE (SI/NO)?</t>
  </si>
  <si>
    <t>Compenso Fase 3 - A carico della Procedura</t>
  </si>
  <si>
    <t>Compenso Fase 3 - a carico dell'Aggiudicatario</t>
  </si>
  <si>
    <t>Totale Quota a carico della Procedura</t>
  </si>
  <si>
    <t xml:space="preserve">COMPENSO RELATIVO ALLA FASE N. 4 </t>
  </si>
  <si>
    <t>In base al numero dei DEBITORI</t>
  </si>
  <si>
    <t>N° Debitori = 2 o &gt; 2</t>
  </si>
  <si>
    <t>Diminuzione del 25%</t>
  </si>
  <si>
    <t>TOTALE COMPENSO FASE N. 4 AL NETTO DI MAGGIORAZIONI E RIDUZIONI</t>
  </si>
  <si>
    <t>Si Applica Riduzione?
SI/NO</t>
  </si>
  <si>
    <t xml:space="preserve">SPESE GENERALI 10% </t>
  </si>
  <si>
    <t xml:space="preserve">COMPENSO + SPESE GENERALI </t>
  </si>
  <si>
    <t>CASSA PREVIDENZA 4%</t>
  </si>
  <si>
    <t>TOTALE IMPONIBILE</t>
  </si>
  <si>
    <t>I.V.A. 22% SU IMPONIBILE</t>
  </si>
  <si>
    <t>Spese Prelevate dal conto della procedura</t>
  </si>
  <si>
    <t xml:space="preserve">Se non è stata depositata la perizia </t>
  </si>
  <si>
    <t xml:space="preserve">PRELEVATE DAL CONTO DELLA PROCEDURA </t>
  </si>
  <si>
    <t xml:space="preserve">SPESE NON IMPONIBILI ANTICIPATE DAL DELEGATO </t>
  </si>
  <si>
    <t>Attesto sotto la mia responsabilità che le somma richieste sono state calcolate sulla base delle direttive del 12/01/2022  pubblicate sul sito internet del Tribunale di Castrovillari</t>
  </si>
  <si>
    <t>COMPENSO AL NETTO DELLA DETRAZIONE</t>
  </si>
  <si>
    <t>NUMERO CREDITORI</t>
  </si>
  <si>
    <t>Unico Creditore</t>
  </si>
  <si>
    <t>Applicativo realizzato in conformità alle linee guida adottate dai Giudici dell'Esecuzione del Tribunale di Castrovillari,  ed elaborato dall'Addetto Ufficio del Processo, Funzionario Dott.ssa Rita Alberti</t>
  </si>
  <si>
    <t>ACCONTO PERCEPITO</t>
  </si>
  <si>
    <t>In caso di CHIUSURA ANTICIPATA</t>
  </si>
  <si>
    <t>CHIUSURA ANTICIPATA</t>
  </si>
  <si>
    <r>
      <t>ACCONTO PERCEPITO</t>
    </r>
    <r>
      <rPr>
        <sz val="9"/>
        <color theme="3" tint="-0.499984740745262"/>
        <rFont val="Book Antiqua"/>
        <family val="1"/>
      </rPr>
      <t xml:space="preserve"> (al netto del rimborso forfettario, cassa prev. e iva)</t>
    </r>
  </si>
  <si>
    <t>VALORE DI AGGIUCAZIONE</t>
  </si>
  <si>
    <t>Richiedere unicamente la fase di studio e preparatoria</t>
  </si>
  <si>
    <t>Unico</t>
  </si>
  <si>
    <t>LOTTO 4</t>
  </si>
  <si>
    <t>LOTTO 5</t>
  </si>
  <si>
    <t>LOTTO 10</t>
  </si>
  <si>
    <t>LOTTO 12</t>
  </si>
  <si>
    <t xml:space="preserve">LOTTO 13 </t>
  </si>
  <si>
    <t>LOTTO 16</t>
  </si>
  <si>
    <t>LOTTO 17</t>
  </si>
  <si>
    <t>LOTTO  UNICO</t>
  </si>
  <si>
    <t>DECRETO DI TRASFERIMENTO</t>
  </si>
  <si>
    <t>Inserire il numero totale degli esperimenti di vendita del lotti della procedura, indipendentemente se i lotti sono stati venduti in più aste</t>
  </si>
  <si>
    <t>Numero Decreto di Trasferimento</t>
  </si>
  <si>
    <t xml:space="preserve">D.T. N° </t>
  </si>
  <si>
    <t>D.T. N°</t>
  </si>
  <si>
    <r>
      <t>N.B.: La FASE 3 si calcola in relazione ai DECRETI DI TRASFERIMENTI EMESSI. Qualora un aggiudicatario ha acquistato nelle medesima asta più lotti, inserire nella cella "</t>
    </r>
    <r>
      <rPr>
        <i/>
        <sz val="10"/>
        <color theme="0"/>
        <rFont val="Book Antiqua"/>
        <family val="1"/>
      </rPr>
      <t>L</t>
    </r>
    <r>
      <rPr>
        <b/>
        <i/>
        <sz val="10"/>
        <color theme="0"/>
        <rFont val="Book Antiqua"/>
        <family val="1"/>
      </rPr>
      <t>otto Unico, Lotto 2,ecc ...</t>
    </r>
    <r>
      <rPr>
        <b/>
        <sz val="10"/>
        <color theme="0"/>
        <rFont val="Book Antiqua"/>
        <family val="1"/>
      </rPr>
      <t>" i "</t>
    </r>
    <r>
      <rPr>
        <b/>
        <i/>
        <sz val="10"/>
        <color theme="0"/>
        <rFont val="Book Antiqua"/>
        <family val="1"/>
      </rPr>
      <t>nn. dei lotti acquistati</t>
    </r>
    <r>
      <rPr>
        <b/>
        <sz val="10"/>
        <color theme="0"/>
        <rFont val="Book Antiqua"/>
        <family val="1"/>
      </rPr>
      <t>" e nella cella "V</t>
    </r>
    <r>
      <rPr>
        <b/>
        <i/>
        <sz val="10"/>
        <color theme="0"/>
        <rFont val="Book Antiqua"/>
        <family val="1"/>
      </rPr>
      <t>alore Aggiudicazione</t>
    </r>
    <r>
      <rPr>
        <b/>
        <sz val="10"/>
        <color theme="0"/>
        <rFont val="Book Antiqua"/>
        <family val="1"/>
      </rPr>
      <t xml:space="preserve">" il totale dei lotti . </t>
    </r>
  </si>
  <si>
    <r>
      <rPr>
        <b/>
        <sz val="10"/>
        <rFont val="Book Antiqua"/>
        <family val="1"/>
      </rPr>
      <t>VALORE DI STIMA</t>
    </r>
    <r>
      <rPr>
        <b/>
        <sz val="9"/>
        <rFont val="Book Antiqua"/>
        <family val="1"/>
      </rPr>
      <t xml:space="preserve"> (</t>
    </r>
    <r>
      <rPr>
        <b/>
        <sz val="9"/>
        <color rgb="FFFF0000"/>
        <rFont val="Book Antiqua"/>
        <family val="1"/>
      </rPr>
      <t>solo in caso di chiusura anticipata</t>
    </r>
    <r>
      <rPr>
        <b/>
        <sz val="9"/>
        <rFont val="Book Antiqua"/>
        <family val="1"/>
      </rPr>
      <t>)</t>
    </r>
  </si>
  <si>
    <r>
      <t>VALORE DI STIMA (</t>
    </r>
    <r>
      <rPr>
        <b/>
        <sz val="9"/>
        <color rgb="FFFF0000"/>
        <rFont val="Book Antiqua"/>
        <family val="1"/>
      </rPr>
      <t>in caso di chiusura anticipata, dopo il primo tentativo di vendita con esito negativo</t>
    </r>
    <r>
      <rPr>
        <b/>
        <sz val="10"/>
        <rFont val="Book Antiqua"/>
        <family val="1"/>
      </rPr>
      <t>)</t>
    </r>
  </si>
  <si>
    <t>inserire in questa riga il numero di Decreti di Trasferimento emessi nella procedura oggetto di liquidazione</t>
  </si>
  <si>
    <t xml:space="preserve">COMPENSO PROFESSIONISTA DELEGATO D.M. 227  DEL 15.10.2015 </t>
  </si>
  <si>
    <r>
      <t xml:space="preserve">ATTENZIONE per il corretto funzionamento del foglio di lavoro modificare </t>
    </r>
    <r>
      <rPr>
        <b/>
        <u val="double"/>
        <sz val="10"/>
        <rFont val="Book Antiqua"/>
        <family val="1"/>
      </rPr>
      <t>SOLTANTO</t>
    </r>
    <r>
      <rPr>
        <b/>
        <sz val="10"/>
        <rFont val="Book Antiqua"/>
        <family val="1"/>
      </rPr>
      <t xml:space="preserve"> i campi </t>
    </r>
    <r>
      <rPr>
        <b/>
        <u/>
        <sz val="10"/>
        <rFont val="Book Antiqua"/>
        <family val="1"/>
      </rPr>
      <t>EVIDENZIATI IN VERDE.</t>
    </r>
    <r>
      <rPr>
        <b/>
        <sz val="10"/>
        <rFont val="Book Antiqua"/>
        <family val="1"/>
      </rPr>
      <t xml:space="preserve"> Per passare da un campo ad un altro premere il tasto invio</t>
    </r>
  </si>
  <si>
    <t>Quota Aggiudicatario</t>
  </si>
  <si>
    <t>Indicare una delle alternative (SI/NO)</t>
  </si>
  <si>
    <t>Quale fase si richiede (SI/NO)?</t>
  </si>
  <si>
    <t>Indicare una delle alternative "SI/NO"</t>
  </si>
  <si>
    <t>Versione 2.0</t>
  </si>
  <si>
    <t>In caso di chiusura anticipata, dopo aver effettuato il primo tentantivo di vendita con esito negativo richiedere la fase 1 e fase 2 (quest'ultima utilizzando la riduzione del rigo 73)</t>
  </si>
  <si>
    <t>In caso di chiusura anticipata qualora l'avviso di vendita è stato revocato richiedere  UNICAMENTE la fase 1 (utilizzando il rigo 47). In caso di chiusura anticipata con pubblicazione del primo avviso di vendita ad esito negativo, richiedere la fase 1 e fase 2 (utilizzando la riduzione del rigo 72).</t>
  </si>
  <si>
    <t>CASSA PREVIDENZA</t>
  </si>
  <si>
    <t xml:space="preserve">TOTALE IMPONIBILE 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</si>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</sst>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€&quot;\ #,##0.00"/>
    <numFmt numFmtId="165" formatCode="#,##0.00\ &quot;€&quot;"/>
    <numFmt numFmtId="166" formatCode="&quot;€&quot;\ #,##0.00;[Red]\-&quot;€&quot;\ #,##0.00"/>
  </numFmts>
  <fonts count="7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1"/>
      <name val="Book Antiqua"/>
      <family val="1"/>
    </font>
    <font>
      <sz val="11"/>
      <color rgb="FF002060"/>
      <name val="Book Antiqua"/>
      <family val="1"/>
    </font>
    <font>
      <sz val="11"/>
      <name val="Book Antiqua"/>
      <family val="1"/>
    </font>
    <font>
      <b/>
      <sz val="18"/>
      <name val="Book Antiqua"/>
      <family val="1"/>
    </font>
    <font>
      <b/>
      <sz val="14"/>
      <color theme="1"/>
      <name val="Calibri"/>
      <family val="2"/>
      <scheme val="minor"/>
    </font>
    <font>
      <sz val="10"/>
      <name val="Book Antiqua"/>
      <family val="1"/>
    </font>
    <font>
      <b/>
      <sz val="11"/>
      <color theme="0"/>
      <name val="Book Antiqua"/>
      <family val="1"/>
    </font>
    <font>
      <sz val="11"/>
      <color theme="3" tint="-0.499984740745262"/>
      <name val="Book Antiqua"/>
      <family val="1"/>
    </font>
    <font>
      <b/>
      <sz val="11"/>
      <color theme="3" tint="-0.499984740745262"/>
      <name val="Book Antiqua"/>
      <family val="1"/>
    </font>
    <font>
      <sz val="11"/>
      <color theme="3" tint="-0.499984740745262"/>
      <name val="Calibri"/>
      <family val="2"/>
      <scheme val="minor"/>
    </font>
    <font>
      <b/>
      <sz val="14"/>
      <color theme="3" tint="-0.499984740745262"/>
      <name val="Calibri"/>
      <family val="2"/>
      <scheme val="minor"/>
    </font>
    <font>
      <i/>
      <sz val="11"/>
      <color theme="3" tint="-0.499984740745262"/>
      <name val="Book Antiqua"/>
      <family val="1"/>
    </font>
    <font>
      <b/>
      <sz val="12"/>
      <color theme="0"/>
      <name val="Book Antiqua"/>
      <family val="1"/>
    </font>
    <font>
      <b/>
      <sz val="11"/>
      <name val="Book Antiqua"/>
      <family val="1"/>
    </font>
    <font>
      <b/>
      <sz val="10"/>
      <name val="Book Antiqua"/>
      <family val="1"/>
    </font>
    <font>
      <b/>
      <u val="double"/>
      <sz val="10"/>
      <name val="Book Antiqua"/>
      <family val="1"/>
    </font>
    <font>
      <sz val="16"/>
      <name val="Book Antiqua"/>
      <family val="1"/>
    </font>
    <font>
      <b/>
      <i/>
      <sz val="9"/>
      <name val="Book Antiqua"/>
      <family val="1"/>
    </font>
    <font>
      <sz val="11"/>
      <name val="Calibri"/>
      <family val="2"/>
      <scheme val="minor"/>
    </font>
    <font>
      <sz val="12"/>
      <color rgb="FF002060"/>
      <name val="Book Antiqua"/>
      <family val="1"/>
    </font>
    <font>
      <u/>
      <sz val="15"/>
      <name val="Book Antiqua"/>
      <family val="1"/>
    </font>
    <font>
      <b/>
      <sz val="16"/>
      <name val="Book Antiqua"/>
      <family val="1"/>
    </font>
    <font>
      <b/>
      <sz val="11"/>
      <color theme="3"/>
      <name val="Calibri"/>
      <family val="2"/>
      <scheme val="minor"/>
    </font>
    <font>
      <b/>
      <sz val="12"/>
      <color theme="3" tint="-0.499984740745262"/>
      <name val="Book Antiqua"/>
      <family val="1"/>
    </font>
    <font>
      <b/>
      <sz val="9"/>
      <color theme="3" tint="-0.499984740745262"/>
      <name val="Book Antiqua"/>
      <family val="1"/>
    </font>
    <font>
      <b/>
      <i/>
      <sz val="9"/>
      <color theme="3" tint="-0.499984740745262"/>
      <name val="Book Antiqua"/>
      <family val="1"/>
    </font>
    <font>
      <b/>
      <i/>
      <sz val="11"/>
      <color theme="3" tint="-0.499984740745262"/>
      <name val="Book Antiqua"/>
      <family val="1"/>
    </font>
    <font>
      <b/>
      <sz val="10"/>
      <color theme="3" tint="-0.499984740745262"/>
      <name val="Book Antiqua"/>
      <family val="1"/>
    </font>
    <font>
      <i/>
      <sz val="10"/>
      <color theme="3" tint="-0.499984740745262"/>
      <name val="Book Antiqua"/>
      <family val="1"/>
    </font>
    <font>
      <b/>
      <i/>
      <sz val="10"/>
      <color theme="3" tint="-0.499984740745262"/>
      <name val="Book Antiqua"/>
      <family val="1"/>
    </font>
    <font>
      <sz val="10"/>
      <color theme="3" tint="-0.499984740745262"/>
      <name val="Book Antiqua"/>
      <family val="1"/>
    </font>
    <font>
      <sz val="9"/>
      <color theme="3" tint="-0.499984740745262"/>
      <name val="Book Antiqua"/>
      <family val="1"/>
    </font>
    <font>
      <i/>
      <sz val="9"/>
      <color theme="3" tint="-0.499984740745262"/>
      <name val="Book Antiqua"/>
      <family val="1"/>
    </font>
    <font>
      <sz val="11"/>
      <color theme="0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9"/>
      <name val="Book Antiqua"/>
      <family val="1"/>
    </font>
    <font>
      <b/>
      <sz val="11"/>
      <color theme="1"/>
      <name val="Book Antiqua"/>
      <family val="1"/>
    </font>
    <font>
      <b/>
      <sz val="9.5"/>
      <color theme="3" tint="-0.499984740745262"/>
      <name val="Book Antiqua"/>
      <family val="1"/>
    </font>
    <font>
      <i/>
      <sz val="9.5"/>
      <color theme="3" tint="-0.499984740745262"/>
      <name val="Book Antiqua"/>
      <family val="1"/>
    </font>
    <font>
      <b/>
      <i/>
      <sz val="9.5"/>
      <color theme="3" tint="-0.499984740745262"/>
      <name val="Book Antiqua"/>
      <family val="1"/>
    </font>
    <font>
      <b/>
      <sz val="10"/>
      <color theme="0"/>
      <name val="Book Antiqua"/>
      <family val="1"/>
    </font>
    <font>
      <sz val="10"/>
      <color theme="3" tint="-0.499984740745262"/>
      <name val="Calibri"/>
      <family val="2"/>
      <scheme val="minor"/>
    </font>
    <font>
      <b/>
      <sz val="13"/>
      <name val="Book Antiqua"/>
      <family val="1"/>
    </font>
    <font>
      <i/>
      <sz val="11"/>
      <color theme="1"/>
      <name val="Footlight MT Light"/>
      <family val="1"/>
    </font>
    <font>
      <b/>
      <i/>
      <sz val="11"/>
      <color rgb="FFFF0000"/>
      <name val="Book Antiqua"/>
      <family val="1"/>
    </font>
    <font>
      <b/>
      <sz val="12"/>
      <name val="Book Antiqua"/>
      <family val="1"/>
    </font>
    <font>
      <b/>
      <sz val="12"/>
      <color rgb="FFFF0000"/>
      <name val="Book Antiqua"/>
      <family val="1"/>
    </font>
    <font>
      <u/>
      <sz val="11"/>
      <color theme="0"/>
      <name val="Book Antiqua"/>
      <family val="1"/>
    </font>
    <font>
      <i/>
      <sz val="11"/>
      <color rgb="FFFF0000"/>
      <name val="Book Antiqua"/>
      <family val="1"/>
    </font>
    <font>
      <sz val="9"/>
      <name val="Book Antiqua"/>
      <family val="1"/>
    </font>
    <font>
      <b/>
      <i/>
      <sz val="10"/>
      <color rgb="FFFF0000"/>
      <name val="Book Antiqua"/>
      <family val="1"/>
    </font>
    <font>
      <b/>
      <sz val="10"/>
      <color theme="1"/>
      <name val="Book Antiqua"/>
      <family val="1"/>
    </font>
    <font>
      <sz val="10"/>
      <color theme="1"/>
      <name val="Book Antiqua"/>
      <family val="1"/>
    </font>
    <font>
      <sz val="10"/>
      <color rgb="FFFF0000"/>
      <name val="Book Antiqua"/>
      <family val="1"/>
    </font>
    <font>
      <b/>
      <sz val="10"/>
      <color rgb="FFFF0000"/>
      <name val="Book Antiqua"/>
      <family val="1"/>
    </font>
    <font>
      <i/>
      <sz val="11"/>
      <color rgb="FFFF0000"/>
      <name val="Calibri"/>
      <family val="2"/>
      <scheme val="minor"/>
    </font>
    <font>
      <b/>
      <sz val="11"/>
      <color rgb="FFFF0000"/>
      <name val="Book Antiqua"/>
      <family val="1"/>
    </font>
    <font>
      <sz val="10"/>
      <color theme="0"/>
      <name val="Book Antiqua"/>
      <family val="1"/>
    </font>
    <font>
      <b/>
      <sz val="9"/>
      <color theme="0"/>
      <name val="Book Antiqua"/>
      <family val="1"/>
    </font>
    <font>
      <i/>
      <sz val="10"/>
      <color theme="0"/>
      <name val="Book Antiqua"/>
      <family val="1"/>
    </font>
    <font>
      <b/>
      <i/>
      <sz val="10"/>
      <color theme="0"/>
      <name val="Book Antiqua"/>
      <family val="1"/>
    </font>
    <font>
      <b/>
      <sz val="9"/>
      <color rgb="FFFF0000"/>
      <name val="Book Antiqua"/>
      <family val="1"/>
    </font>
    <font>
      <b/>
      <u/>
      <sz val="10"/>
      <name val="Book Antiqua"/>
      <family val="1"/>
    </font>
    <font>
      <b/>
      <sz val="9"/>
      <color theme="1"/>
      <name val="Book Antiqua"/>
      <family val="1"/>
    </font>
    <font>
      <b/>
      <sz val="11"/>
      <color rgb="FFFF0000"/>
      <name val="Bodoni MT"/>
      <family val="1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/>
      <diagonal/>
    </border>
    <border>
      <left/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/>
      <right style="hair">
        <color theme="1" tint="0.499984740745262"/>
      </right>
      <top/>
      <bottom style="hair">
        <color theme="1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theme="1" tint="0.499984740745262"/>
      </left>
      <right/>
      <top/>
      <bottom/>
      <diagonal/>
    </border>
    <border>
      <left/>
      <right style="hair">
        <color theme="1" tint="0.499984740745262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/>
      <diagonal/>
    </border>
    <border>
      <left/>
      <right/>
      <top/>
      <bottom style="hair">
        <color theme="1" tint="0.499984740745262"/>
      </bottom>
      <diagonal/>
    </border>
    <border>
      <left/>
      <right/>
      <top style="hair">
        <color theme="1" tint="0.499984740745262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theme="1" tint="0.499984740745262"/>
      </left>
      <right/>
      <top style="hair">
        <color indexed="64"/>
      </top>
      <bottom style="hair">
        <color indexed="64"/>
      </bottom>
      <diagonal/>
    </border>
    <border>
      <left/>
      <right style="hair">
        <color theme="1" tint="0.499984740745262"/>
      </right>
      <top style="hair">
        <color indexed="64"/>
      </top>
      <bottom style="hair">
        <color indexed="64"/>
      </bottom>
      <diagonal/>
    </border>
    <border>
      <left style="hair">
        <color theme="1" tint="0.499984740745262"/>
      </left>
      <right/>
      <top style="hair">
        <color indexed="64"/>
      </top>
      <bottom style="hair">
        <color theme="1" tint="0.499984740745262"/>
      </bottom>
      <diagonal/>
    </border>
    <border>
      <left/>
      <right/>
      <top style="hair">
        <color indexed="64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indexed="64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indexed="64"/>
      </bottom>
      <diagonal/>
    </border>
    <border>
      <left/>
      <right/>
      <top style="hair">
        <color theme="1" tint="0.499984740745262"/>
      </top>
      <bottom style="hair">
        <color indexed="64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indexed="64"/>
      </bottom>
      <diagonal/>
    </border>
    <border>
      <left style="hair">
        <color theme="1" tint="0.499984740745262"/>
      </left>
      <right/>
      <top/>
      <bottom style="hair">
        <color indexed="64"/>
      </bottom>
      <diagonal/>
    </border>
    <border>
      <left/>
      <right style="hair">
        <color theme="1" tint="0.499984740745262"/>
      </right>
      <top/>
      <bottom style="hair">
        <color indexed="64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indexed="64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double">
        <color theme="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30" fillId="0" borderId="12" applyNumberFormat="0" applyFill="0" applyAlignment="0" applyProtection="0"/>
    <xf numFmtId="0" fontId="30" fillId="0" borderId="0" applyNumberFormat="0" applyFill="0" applyBorder="0" applyAlignment="0" applyProtection="0"/>
    <xf numFmtId="0" fontId="4" fillId="0" borderId="36" applyNumberFormat="0" applyFill="0" applyAlignment="0" applyProtection="0"/>
  </cellStyleXfs>
  <cellXfs count="547">
    <xf numFmtId="0" fontId="0" fillId="0" borderId="0" xfId="0"/>
    <xf numFmtId="0" fontId="7" fillId="2" borderId="0" xfId="0" applyFont="1" applyFill="1" applyAlignment="1" applyProtection="1">
      <alignment horizontal="right"/>
      <protection hidden="1"/>
    </xf>
    <xf numFmtId="14" fontId="7" fillId="2" borderId="0" xfId="0" applyNumberFormat="1" applyFont="1" applyFill="1" applyAlignment="1" applyProtection="1">
      <alignment horizontal="left"/>
      <protection hidden="1"/>
    </xf>
    <xf numFmtId="0" fontId="27" fillId="2" borderId="0" xfId="0" applyFont="1" applyFill="1" applyAlignment="1" applyProtection="1">
      <alignment horizontal="left" vertical="center" wrapText="1"/>
      <protection hidden="1"/>
    </xf>
    <xf numFmtId="0" fontId="6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8" fillId="2" borderId="0" xfId="0" applyFont="1" applyFill="1" applyProtection="1">
      <protection hidden="1"/>
    </xf>
    <xf numFmtId="0" fontId="24" fillId="2" borderId="0" xfId="0" applyFont="1" applyFill="1" applyProtection="1">
      <protection hidden="1"/>
    </xf>
    <xf numFmtId="0" fontId="10" fillId="2" borderId="0" xfId="0" applyFont="1" applyFill="1" applyProtection="1">
      <protection hidden="1"/>
    </xf>
    <xf numFmtId="0" fontId="26" fillId="2" borderId="0" xfId="0" applyFont="1" applyFill="1" applyProtection="1">
      <protection hidden="1"/>
    </xf>
    <xf numFmtId="0" fontId="0" fillId="0" borderId="0" xfId="0" applyProtection="1">
      <protection hidden="1"/>
    </xf>
    <xf numFmtId="0" fontId="9" fillId="2" borderId="0" xfId="0" applyFont="1" applyFill="1" applyProtection="1">
      <protection hidden="1"/>
    </xf>
    <xf numFmtId="0" fontId="15" fillId="2" borderId="0" xfId="0" applyFont="1" applyFill="1" applyProtection="1">
      <protection hidden="1"/>
    </xf>
    <xf numFmtId="0" fontId="10" fillId="2" borderId="0" xfId="3" applyFont="1" applyFill="1" applyBorder="1" applyAlignment="1" applyProtection="1">
      <protection hidden="1"/>
    </xf>
    <xf numFmtId="0" fontId="18" fillId="2" borderId="0" xfId="0" applyFont="1" applyFill="1" applyAlignment="1" applyProtection="1">
      <alignment horizontal="center" vertical="center" wrapText="1"/>
      <protection hidden="1"/>
    </xf>
    <xf numFmtId="0" fontId="12" fillId="2" borderId="0" xfId="0" applyFont="1" applyFill="1" applyAlignment="1" applyProtection="1">
      <alignment horizontal="center" vertical="center" wrapText="1"/>
      <protection hidden="1"/>
    </xf>
    <xf numFmtId="0" fontId="17" fillId="2" borderId="0" xfId="0" applyFont="1" applyFill="1" applyAlignment="1" applyProtection="1">
      <alignment vertical="center"/>
      <protection hidden="1"/>
    </xf>
    <xf numFmtId="164" fontId="15" fillId="2" borderId="0" xfId="0" quotePrefix="1" applyNumberFormat="1" applyFont="1" applyFill="1" applyAlignment="1" applyProtection="1">
      <alignment horizontal="center"/>
      <protection hidden="1"/>
    </xf>
    <xf numFmtId="164" fontId="15" fillId="2" borderId="0" xfId="0" applyNumberFormat="1" applyFont="1" applyFill="1" applyAlignment="1" applyProtection="1">
      <alignment horizontal="center"/>
      <protection hidden="1"/>
    </xf>
    <xf numFmtId="0" fontId="14" fillId="2" borderId="0" xfId="0" applyFont="1" applyFill="1" applyAlignment="1" applyProtection="1">
      <alignment horizontal="center" vertical="center" wrapText="1"/>
      <protection hidden="1"/>
    </xf>
    <xf numFmtId="49" fontId="38" fillId="2" borderId="0" xfId="0" applyNumberFormat="1" applyFont="1" applyFill="1" applyAlignment="1" applyProtection="1">
      <alignment vertical="center"/>
      <protection hidden="1"/>
    </xf>
    <xf numFmtId="164" fontId="15" fillId="2" borderId="15" xfId="0" applyNumberFormat="1" applyFont="1" applyFill="1" applyBorder="1" applyAlignment="1" applyProtection="1">
      <alignment horizontal="center"/>
      <protection hidden="1"/>
    </xf>
    <xf numFmtId="0" fontId="10" fillId="2" borderId="13" xfId="0" applyFont="1" applyFill="1" applyBorder="1" applyProtection="1">
      <protection hidden="1"/>
    </xf>
    <xf numFmtId="164" fontId="10" fillId="2" borderId="13" xfId="0" applyNumberFormat="1" applyFont="1" applyFill="1" applyBorder="1" applyProtection="1">
      <protection hidden="1"/>
    </xf>
    <xf numFmtId="164" fontId="10" fillId="2" borderId="0" xfId="0" applyNumberFormat="1" applyFont="1" applyFill="1" applyProtection="1">
      <protection hidden="1"/>
    </xf>
    <xf numFmtId="0" fontId="20" fillId="2" borderId="0" xfId="0" applyFont="1" applyFill="1" applyAlignment="1" applyProtection="1">
      <alignment vertical="center"/>
      <protection hidden="1"/>
    </xf>
    <xf numFmtId="0" fontId="14" fillId="2" borderId="0" xfId="0" applyFont="1" applyFill="1" applyProtection="1">
      <protection hidden="1"/>
    </xf>
    <xf numFmtId="0" fontId="42" fillId="2" borderId="0" xfId="4" applyFont="1" applyFill="1" applyBorder="1" applyAlignment="1" applyProtection="1">
      <alignment wrapText="1"/>
      <protection hidden="1"/>
    </xf>
    <xf numFmtId="0" fontId="42" fillId="2" borderId="0" xfId="4" applyFont="1" applyFill="1" applyBorder="1" applyAlignment="1" applyProtection="1">
      <alignment horizontal="center" wrapText="1"/>
      <protection hidden="1"/>
    </xf>
    <xf numFmtId="0" fontId="41" fillId="2" borderId="0" xfId="0" applyFont="1" applyFill="1" applyProtection="1">
      <protection hidden="1"/>
    </xf>
    <xf numFmtId="0" fontId="32" fillId="2" borderId="0" xfId="0" applyFont="1" applyFill="1" applyAlignment="1" applyProtection="1">
      <alignment vertical="center" wrapText="1"/>
      <protection hidden="1"/>
    </xf>
    <xf numFmtId="0" fontId="32" fillId="2" borderId="0" xfId="0" applyFont="1" applyFill="1" applyAlignment="1" applyProtection="1">
      <alignment horizontal="left" vertical="center" wrapText="1"/>
      <protection hidden="1"/>
    </xf>
    <xf numFmtId="0" fontId="16" fillId="2" borderId="0" xfId="0" applyFont="1" applyFill="1" applyAlignment="1" applyProtection="1">
      <alignment wrapText="1"/>
      <protection hidden="1"/>
    </xf>
    <xf numFmtId="0" fontId="16" fillId="2" borderId="0" xfId="0" applyFont="1" applyFill="1" applyProtection="1">
      <protection hidden="1"/>
    </xf>
    <xf numFmtId="0" fontId="32" fillId="0" borderId="0" xfId="0" applyFont="1" applyAlignment="1" applyProtection="1">
      <alignment horizontal="center" wrapText="1"/>
      <protection hidden="1"/>
    </xf>
    <xf numFmtId="0" fontId="33" fillId="2" borderId="0" xfId="0" applyFont="1" applyFill="1" applyAlignment="1" applyProtection="1">
      <alignment horizontal="center" wrapText="1"/>
      <protection hidden="1"/>
    </xf>
    <xf numFmtId="0" fontId="33" fillId="0" borderId="0" xfId="0" applyFont="1" applyAlignment="1" applyProtection="1">
      <alignment horizontal="center" wrapText="1"/>
      <protection hidden="1"/>
    </xf>
    <xf numFmtId="0" fontId="34" fillId="2" borderId="0" xfId="0" applyFont="1" applyFill="1" applyAlignment="1" applyProtection="1">
      <alignment horizontal="center"/>
      <protection hidden="1"/>
    </xf>
    <xf numFmtId="0" fontId="22" fillId="0" borderId="0" xfId="0" applyFont="1" applyAlignment="1" applyProtection="1">
      <alignment horizontal="center" vertical="center" wrapText="1"/>
      <protection hidden="1"/>
    </xf>
    <xf numFmtId="0" fontId="43" fillId="2" borderId="0" xfId="0" applyFont="1" applyFill="1" applyAlignment="1" applyProtection="1">
      <alignment vertical="center"/>
      <protection hidden="1"/>
    </xf>
    <xf numFmtId="0" fontId="32" fillId="2" borderId="0" xfId="0" applyFont="1" applyFill="1" applyAlignment="1" applyProtection="1">
      <alignment vertical="center"/>
      <protection hidden="1"/>
    </xf>
    <xf numFmtId="14" fontId="34" fillId="2" borderId="0" xfId="0" applyNumberFormat="1" applyFont="1" applyFill="1" applyAlignment="1" applyProtection="1">
      <alignment horizontal="center" wrapText="1"/>
      <protection hidden="1"/>
    </xf>
    <xf numFmtId="0" fontId="17" fillId="2" borderId="0" xfId="0" applyFont="1" applyFill="1" applyProtection="1">
      <protection hidden="1"/>
    </xf>
    <xf numFmtId="0" fontId="35" fillId="2" borderId="0" xfId="0" applyFont="1" applyFill="1" applyAlignment="1" applyProtection="1">
      <alignment horizontal="center" vertical="center"/>
      <protection hidden="1"/>
    </xf>
    <xf numFmtId="0" fontId="49" fillId="2" borderId="0" xfId="0" applyFont="1" applyFill="1" applyProtection="1">
      <protection hidden="1"/>
    </xf>
    <xf numFmtId="14" fontId="37" fillId="2" borderId="0" xfId="0" applyNumberFormat="1" applyFont="1" applyFill="1" applyAlignment="1" applyProtection="1">
      <alignment horizontal="center"/>
      <protection hidden="1"/>
    </xf>
    <xf numFmtId="14" fontId="34" fillId="2" borderId="0" xfId="0" applyNumberFormat="1" applyFont="1" applyFill="1" applyAlignment="1" applyProtection="1">
      <alignment horizontal="center"/>
      <protection hidden="1"/>
    </xf>
    <xf numFmtId="0" fontId="35" fillId="2" borderId="0" xfId="0" applyFont="1" applyFill="1" applyProtection="1">
      <protection hidden="1"/>
    </xf>
    <xf numFmtId="14" fontId="37" fillId="2" borderId="0" xfId="0" applyNumberFormat="1" applyFont="1" applyFill="1" applyAlignment="1" applyProtection="1">
      <alignment horizontal="center" vertical="center" wrapText="1"/>
      <protection hidden="1"/>
    </xf>
    <xf numFmtId="164" fontId="35" fillId="2" borderId="5" xfId="0" applyNumberFormat="1" applyFont="1" applyFill="1" applyBorder="1" applyAlignment="1" applyProtection="1">
      <alignment horizontal="center" vertical="center"/>
      <protection hidden="1"/>
    </xf>
    <xf numFmtId="0" fontId="35" fillId="2" borderId="0" xfId="0" applyFont="1" applyFill="1" applyAlignment="1" applyProtection="1">
      <alignment horizontal="left" wrapText="1"/>
      <protection hidden="1"/>
    </xf>
    <xf numFmtId="164" fontId="15" fillId="2" borderId="0" xfId="0" applyNumberFormat="1" applyFont="1" applyFill="1" applyProtection="1">
      <protection hidden="1"/>
    </xf>
    <xf numFmtId="164" fontId="16" fillId="2" borderId="0" xfId="0" applyNumberFormat="1" applyFont="1" applyFill="1" applyAlignment="1" applyProtection="1">
      <alignment horizontal="center"/>
      <protection hidden="1"/>
    </xf>
    <xf numFmtId="9" fontId="15" fillId="2" borderId="0" xfId="0" applyNumberFormat="1" applyFont="1" applyFill="1" applyProtection="1">
      <protection hidden="1"/>
    </xf>
    <xf numFmtId="10" fontId="15" fillId="2" borderId="0" xfId="0" applyNumberFormat="1" applyFont="1" applyFill="1" applyProtection="1">
      <protection hidden="1"/>
    </xf>
    <xf numFmtId="164" fontId="16" fillId="2" borderId="0" xfId="0" applyNumberFormat="1" applyFont="1" applyFill="1" applyProtection="1">
      <protection hidden="1"/>
    </xf>
    <xf numFmtId="0" fontId="15" fillId="2" borderId="8" xfId="0" applyFont="1" applyFill="1" applyBorder="1" applyAlignment="1" applyProtection="1">
      <alignment horizontal="center" vertical="center" wrapText="1"/>
      <protection hidden="1"/>
    </xf>
    <xf numFmtId="164" fontId="16" fillId="2" borderId="24" xfId="0" applyNumberFormat="1" applyFont="1" applyFill="1" applyBorder="1" applyAlignment="1" applyProtection="1">
      <alignment vertical="center"/>
      <protection hidden="1"/>
    </xf>
    <xf numFmtId="0" fontId="35" fillId="2" borderId="0" xfId="0" applyFont="1" applyFill="1" applyAlignment="1" applyProtection="1">
      <alignment horizontal="center" vertical="center" wrapText="1"/>
      <protection hidden="1"/>
    </xf>
    <xf numFmtId="9" fontId="16" fillId="2" borderId="0" xfId="5" applyFont="1" applyFill="1" applyBorder="1" applyAlignment="1" applyProtection="1">
      <alignment horizontal="center" vertical="center"/>
      <protection hidden="1"/>
    </xf>
    <xf numFmtId="164" fontId="16" fillId="2" borderId="0" xfId="0" applyNumberFormat="1" applyFont="1" applyFill="1" applyAlignment="1" applyProtection="1">
      <alignment vertical="center"/>
      <protection hidden="1"/>
    </xf>
    <xf numFmtId="165" fontId="15" fillId="2" borderId="0" xfId="0" applyNumberFormat="1" applyFont="1" applyFill="1" applyProtection="1">
      <protection hidden="1"/>
    </xf>
    <xf numFmtId="164" fontId="15" fillId="2" borderId="5" xfId="0" applyNumberFormat="1" applyFont="1" applyFill="1" applyBorder="1" applyProtection="1">
      <protection hidden="1"/>
    </xf>
    <xf numFmtId="164" fontId="16" fillId="2" borderId="13" xfId="0" applyNumberFormat="1" applyFont="1" applyFill="1" applyBorder="1" applyProtection="1">
      <protection hidden="1"/>
    </xf>
    <xf numFmtId="164" fontId="32" fillId="0" borderId="5" xfId="0" applyNumberFormat="1" applyFont="1" applyBorder="1" applyAlignment="1" applyProtection="1">
      <alignment horizontal="center" vertical="center" wrapText="1"/>
      <protection hidden="1"/>
    </xf>
    <xf numFmtId="0" fontId="16" fillId="2" borderId="0" xfId="0" applyFont="1" applyFill="1" applyAlignment="1" applyProtection="1">
      <alignment horizontal="center" vertical="center"/>
      <protection hidden="1"/>
    </xf>
    <xf numFmtId="164" fontId="16" fillId="0" borderId="5" xfId="0" applyNumberFormat="1" applyFont="1" applyBorder="1" applyProtection="1">
      <protection hidden="1"/>
    </xf>
    <xf numFmtId="164" fontId="16" fillId="2" borderId="5" xfId="0" applyNumberFormat="1" applyFont="1" applyFill="1" applyBorder="1" applyProtection="1">
      <protection hidden="1"/>
    </xf>
    <xf numFmtId="166" fontId="15" fillId="2" borderId="0" xfId="0" applyNumberFormat="1" applyFont="1" applyFill="1" applyProtection="1">
      <protection hidden="1"/>
    </xf>
    <xf numFmtId="9" fontId="16" fillId="2" borderId="0" xfId="0" applyNumberFormat="1" applyFont="1" applyFill="1" applyProtection="1">
      <protection hidden="1"/>
    </xf>
    <xf numFmtId="166" fontId="16" fillId="2" borderId="0" xfId="0" applyNumberFormat="1" applyFont="1" applyFill="1" applyProtection="1">
      <protection hidden="1"/>
    </xf>
    <xf numFmtId="0" fontId="16" fillId="3" borderId="5" xfId="0" applyFont="1" applyFill="1" applyBorder="1" applyAlignment="1" applyProtection="1">
      <alignment horizontal="center" vertical="center"/>
      <protection hidden="1"/>
    </xf>
    <xf numFmtId="9" fontId="16" fillId="0" borderId="5" xfId="0" applyNumberFormat="1" applyFont="1" applyBorder="1" applyAlignment="1" applyProtection="1">
      <alignment vertical="center"/>
      <protection hidden="1"/>
    </xf>
    <xf numFmtId="166" fontId="16" fillId="2" borderId="5" xfId="0" applyNumberFormat="1" applyFont="1" applyFill="1" applyBorder="1" applyAlignment="1" applyProtection="1">
      <alignment vertical="center"/>
      <protection hidden="1"/>
    </xf>
    <xf numFmtId="0" fontId="15" fillId="2" borderId="0" xfId="0" applyFont="1" applyFill="1" applyAlignment="1" applyProtection="1">
      <alignment horizontal="center" wrapText="1"/>
      <protection hidden="1"/>
    </xf>
    <xf numFmtId="9" fontId="16" fillId="0" borderId="0" xfId="0" applyNumberFormat="1" applyFont="1" applyAlignment="1" applyProtection="1">
      <alignment vertical="center"/>
      <protection hidden="1"/>
    </xf>
    <xf numFmtId="0" fontId="16" fillId="2" borderId="5" xfId="0" applyFont="1" applyFill="1" applyBorder="1" applyAlignment="1" applyProtection="1">
      <alignment horizontal="center" vertical="center"/>
      <protection hidden="1"/>
    </xf>
    <xf numFmtId="9" fontId="16" fillId="0" borderId="5" xfId="0" applyNumberFormat="1" applyFont="1" applyBorder="1" applyAlignment="1" applyProtection="1">
      <alignment horizontal="right" vertical="center"/>
      <protection hidden="1"/>
    </xf>
    <xf numFmtId="164" fontId="15" fillId="2" borderId="5" xfId="0" applyNumberFormat="1" applyFont="1" applyFill="1" applyBorder="1" applyAlignment="1" applyProtection="1">
      <alignment vertical="center"/>
      <protection hidden="1"/>
    </xf>
    <xf numFmtId="9" fontId="16" fillId="0" borderId="5" xfId="5" applyFont="1" applyBorder="1" applyAlignment="1" applyProtection="1">
      <alignment horizontal="right" vertical="center"/>
      <protection hidden="1"/>
    </xf>
    <xf numFmtId="0" fontId="16" fillId="2" borderId="49" xfId="0" applyFont="1" applyFill="1" applyBorder="1" applyAlignment="1" applyProtection="1">
      <alignment horizontal="center" vertical="center"/>
      <protection hidden="1"/>
    </xf>
    <xf numFmtId="9" fontId="16" fillId="0" borderId="49" xfId="5" applyFont="1" applyBorder="1" applyAlignment="1" applyProtection="1">
      <alignment horizontal="right" vertical="center"/>
      <protection hidden="1"/>
    </xf>
    <xf numFmtId="0" fontId="15" fillId="0" borderId="0" xfId="0" applyFont="1" applyProtection="1">
      <protection hidden="1"/>
    </xf>
    <xf numFmtId="0" fontId="38" fillId="2" borderId="0" xfId="0" applyFont="1" applyFill="1" applyProtection="1">
      <protection hidden="1"/>
    </xf>
    <xf numFmtId="164" fontId="35" fillId="2" borderId="5" xfId="0" applyNumberFormat="1" applyFont="1" applyFill="1" applyBorder="1" applyProtection="1">
      <protection hidden="1"/>
    </xf>
    <xf numFmtId="0" fontId="38" fillId="2" borderId="0" xfId="0" applyFont="1" applyFill="1" applyAlignment="1" applyProtection="1">
      <alignment horizontal="center" vertical="center"/>
      <protection hidden="1"/>
    </xf>
    <xf numFmtId="164" fontId="38" fillId="2" borderId="0" xfId="0" applyNumberFormat="1" applyFont="1" applyFill="1" applyProtection="1">
      <protection hidden="1"/>
    </xf>
    <xf numFmtId="165" fontId="38" fillId="2" borderId="0" xfId="0" applyNumberFormat="1" applyFont="1" applyFill="1" applyProtection="1">
      <protection hidden="1"/>
    </xf>
    <xf numFmtId="0" fontId="49" fillId="2" borderId="0" xfId="0" applyFont="1" applyFill="1" applyAlignment="1" applyProtection="1">
      <alignment horizontal="center" vertical="center"/>
      <protection hidden="1"/>
    </xf>
    <xf numFmtId="164" fontId="38" fillId="2" borderId="5" xfId="0" applyNumberFormat="1" applyFont="1" applyFill="1" applyBorder="1" applyProtection="1">
      <protection hidden="1"/>
    </xf>
    <xf numFmtId="164" fontId="35" fillId="2" borderId="0" xfId="0" applyNumberFormat="1" applyFont="1" applyFill="1" applyAlignment="1" applyProtection="1">
      <alignment horizontal="center"/>
      <protection hidden="1"/>
    </xf>
    <xf numFmtId="164" fontId="22" fillId="2" borderId="0" xfId="0" applyNumberFormat="1" applyFont="1" applyFill="1" applyAlignment="1" applyProtection="1">
      <alignment horizontal="center"/>
      <protection hidden="1"/>
    </xf>
    <xf numFmtId="164" fontId="14" fillId="5" borderId="5" xfId="0" applyNumberFormat="1" applyFont="1" applyFill="1" applyBorder="1" applyProtection="1">
      <protection hidden="1"/>
    </xf>
    <xf numFmtId="164" fontId="16" fillId="4" borderId="13" xfId="0" applyNumberFormat="1" applyFont="1" applyFill="1" applyBorder="1" applyProtection="1">
      <protection locked="0" hidden="1"/>
    </xf>
    <xf numFmtId="164" fontId="35" fillId="4" borderId="13" xfId="0" applyNumberFormat="1" applyFont="1" applyFill="1" applyBorder="1" applyAlignment="1" applyProtection="1">
      <alignment horizontal="center"/>
      <protection locked="0" hidden="1"/>
    </xf>
    <xf numFmtId="0" fontId="35" fillId="4" borderId="13" xfId="0" applyFont="1" applyFill="1" applyBorder="1" applyAlignment="1" applyProtection="1">
      <alignment horizontal="center"/>
      <protection locked="0" hidden="1"/>
    </xf>
    <xf numFmtId="0" fontId="20" fillId="2" borderId="0" xfId="0" applyFont="1" applyFill="1" applyAlignment="1" applyProtection="1">
      <alignment horizontal="center" vertical="center"/>
      <protection hidden="1"/>
    </xf>
    <xf numFmtId="0" fontId="13" fillId="2" borderId="0" xfId="0" applyFont="1" applyFill="1" applyAlignment="1" applyProtection="1">
      <alignment vertical="center"/>
      <protection hidden="1"/>
    </xf>
    <xf numFmtId="0" fontId="44" fillId="2" borderId="0" xfId="0" applyFont="1" applyFill="1" applyAlignment="1" applyProtection="1">
      <alignment vertical="center"/>
      <protection hidden="1"/>
    </xf>
    <xf numFmtId="0" fontId="44" fillId="2" borderId="0" xfId="0" applyFont="1" applyFill="1" applyAlignment="1" applyProtection="1">
      <alignment horizontal="center" vertical="center"/>
      <protection hidden="1"/>
    </xf>
    <xf numFmtId="0" fontId="13" fillId="2" borderId="0" xfId="0" applyFont="1" applyFill="1" applyAlignment="1" applyProtection="1">
      <alignment horizontal="left" vertical="center"/>
      <protection hidden="1"/>
    </xf>
    <xf numFmtId="0" fontId="51" fillId="2" borderId="0" xfId="0" applyFont="1" applyFill="1" applyAlignment="1" applyProtection="1">
      <alignment horizontal="center"/>
      <protection hidden="1"/>
    </xf>
    <xf numFmtId="0" fontId="52" fillId="2" borderId="0" xfId="6" applyFont="1" applyFill="1" applyBorder="1" applyAlignment="1" applyProtection="1">
      <protection hidden="1"/>
    </xf>
    <xf numFmtId="164" fontId="21" fillId="2" borderId="0" xfId="8" applyNumberFormat="1" applyFont="1" applyFill="1" applyBorder="1" applyAlignment="1" applyProtection="1">
      <protection hidden="1"/>
    </xf>
    <xf numFmtId="0" fontId="53" fillId="2" borderId="0" xfId="0" applyFont="1" applyFill="1" applyProtection="1">
      <protection hidden="1"/>
    </xf>
    <xf numFmtId="0" fontId="21" fillId="2" borderId="0" xfId="0" applyFont="1" applyFill="1" applyProtection="1">
      <protection hidden="1"/>
    </xf>
    <xf numFmtId="0" fontId="54" fillId="2" borderId="0" xfId="0" applyFont="1" applyFill="1" applyProtection="1">
      <protection hidden="1"/>
    </xf>
    <xf numFmtId="0" fontId="22" fillId="2" borderId="0" xfId="6" applyFont="1" applyFill="1" applyBorder="1" applyAlignment="1" applyProtection="1">
      <protection hidden="1"/>
    </xf>
    <xf numFmtId="0" fontId="59" fillId="2" borderId="0" xfId="0" applyFont="1" applyFill="1" applyAlignment="1" applyProtection="1">
      <alignment horizontal="center"/>
      <protection hidden="1"/>
    </xf>
    <xf numFmtId="0" fontId="10" fillId="2" borderId="0" xfId="6" applyFont="1" applyFill="1" applyBorder="1" applyAlignment="1" applyProtection="1">
      <protection hidden="1"/>
    </xf>
    <xf numFmtId="0" fontId="22" fillId="2" borderId="0" xfId="6" applyFont="1" applyFill="1" applyBorder="1" applyAlignment="1" applyProtection="1">
      <alignment horizontal="center"/>
      <protection hidden="1"/>
    </xf>
    <xf numFmtId="0" fontId="21" fillId="2" borderId="0" xfId="3" applyFont="1" applyFill="1" applyBorder="1" applyAlignment="1" applyProtection="1">
      <protection hidden="1"/>
    </xf>
    <xf numFmtId="0" fontId="21" fillId="2" borderId="0" xfId="6" applyFont="1" applyFill="1" applyBorder="1" applyAlignment="1" applyProtection="1">
      <protection hidden="1"/>
    </xf>
    <xf numFmtId="0" fontId="21" fillId="2" borderId="0" xfId="7" applyFont="1" applyFill="1" applyBorder="1" applyAlignment="1" applyProtection="1">
      <alignment horizontal="center"/>
      <protection hidden="1"/>
    </xf>
    <xf numFmtId="0" fontId="21" fillId="2" borderId="0" xfId="0" applyFont="1" applyFill="1" applyAlignment="1" applyProtection="1">
      <alignment vertical="center"/>
      <protection hidden="1"/>
    </xf>
    <xf numFmtId="0" fontId="57" fillId="2" borderId="0" xfId="0" applyFont="1" applyFill="1" applyAlignment="1" applyProtection="1">
      <alignment wrapText="1"/>
      <protection hidden="1"/>
    </xf>
    <xf numFmtId="0" fontId="21" fillId="2" borderId="0" xfId="0" applyFont="1" applyFill="1" applyAlignment="1" applyProtection="1">
      <alignment horizontal="center" vertical="center"/>
      <protection hidden="1"/>
    </xf>
    <xf numFmtId="164" fontId="10" fillId="2" borderId="0" xfId="0" applyNumberFormat="1" applyFont="1" applyFill="1" applyAlignment="1" applyProtection="1">
      <alignment vertical="center"/>
      <protection hidden="1"/>
    </xf>
    <xf numFmtId="0" fontId="10" fillId="2" borderId="0" xfId="0" applyFont="1" applyFill="1" applyAlignment="1" applyProtection="1">
      <alignment vertical="center"/>
      <protection hidden="1"/>
    </xf>
    <xf numFmtId="164" fontId="21" fillId="2" borderId="0" xfId="8" applyNumberFormat="1" applyFont="1" applyFill="1" applyBorder="1" applyAlignment="1" applyProtection="1">
      <alignment horizontal="right" vertical="center"/>
      <protection hidden="1"/>
    </xf>
    <xf numFmtId="0" fontId="22" fillId="2" borderId="0" xfId="6" applyFont="1" applyFill="1" applyBorder="1" applyAlignment="1" applyProtection="1">
      <alignment wrapText="1"/>
      <protection hidden="1"/>
    </xf>
    <xf numFmtId="0" fontId="22" fillId="2" borderId="0" xfId="6" applyFont="1" applyFill="1" applyBorder="1" applyAlignment="1" applyProtection="1">
      <alignment horizontal="center" vertical="center" wrapText="1"/>
      <protection hidden="1"/>
    </xf>
    <xf numFmtId="164" fontId="60" fillId="2" borderId="0" xfId="0" applyNumberFormat="1" applyFont="1" applyFill="1" applyProtection="1">
      <protection hidden="1"/>
    </xf>
    <xf numFmtId="0" fontId="43" fillId="2" borderId="0" xfId="6" applyFont="1" applyFill="1" applyBorder="1" applyAlignment="1" applyProtection="1">
      <alignment wrapText="1"/>
      <protection hidden="1"/>
    </xf>
    <xf numFmtId="0" fontId="63" fillId="2" borderId="0" xfId="0" applyFont="1" applyFill="1" applyProtection="1">
      <protection hidden="1"/>
    </xf>
    <xf numFmtId="164" fontId="56" fillId="2" borderId="0" xfId="8" applyNumberFormat="1" applyFont="1" applyFill="1" applyBorder="1" applyAlignment="1" applyProtection="1">
      <alignment horizontal="right"/>
      <protection hidden="1"/>
    </xf>
    <xf numFmtId="0" fontId="62" fillId="2" borderId="0" xfId="6" applyFont="1" applyFill="1" applyBorder="1" applyAlignment="1" applyProtection="1">
      <alignment horizontal="center" wrapText="1"/>
      <protection hidden="1"/>
    </xf>
    <xf numFmtId="164" fontId="21" fillId="2" borderId="0" xfId="8" applyNumberFormat="1" applyFont="1" applyFill="1" applyBorder="1" applyAlignment="1" applyProtection="1">
      <alignment vertical="center"/>
      <protection hidden="1"/>
    </xf>
    <xf numFmtId="0" fontId="22" fillId="2" borderId="0" xfId="0" applyFont="1" applyFill="1" applyProtection="1">
      <protection hidden="1"/>
    </xf>
    <xf numFmtId="164" fontId="13" fillId="2" borderId="0" xfId="8" applyNumberFormat="1" applyFont="1" applyFill="1" applyBorder="1" applyAlignment="1" applyProtection="1">
      <alignment horizontal="right" vertical="center"/>
      <protection hidden="1"/>
    </xf>
    <xf numFmtId="164" fontId="13" fillId="2" borderId="0" xfId="8" applyNumberFormat="1" applyFont="1" applyFill="1" applyBorder="1" applyAlignment="1" applyProtection="1">
      <alignment vertical="center"/>
      <protection hidden="1"/>
    </xf>
    <xf numFmtId="164" fontId="10" fillId="2" borderId="0" xfId="8" applyNumberFormat="1" applyFont="1" applyFill="1" applyBorder="1" applyAlignment="1" applyProtection="1">
      <alignment horizontal="right" vertical="center"/>
      <protection hidden="1"/>
    </xf>
    <xf numFmtId="0" fontId="13" fillId="2" borderId="0" xfId="6" applyFont="1" applyFill="1" applyBorder="1" applyAlignment="1" applyProtection="1">
      <alignment horizontal="center"/>
      <protection hidden="1"/>
    </xf>
    <xf numFmtId="164" fontId="21" fillId="2" borderId="0" xfId="3" applyNumberFormat="1" applyFont="1" applyFill="1" applyBorder="1" applyAlignment="1" applyProtection="1">
      <alignment horizontal="right"/>
      <protection hidden="1"/>
    </xf>
    <xf numFmtId="0" fontId="43" fillId="2" borderId="13" xfId="6" applyFont="1" applyFill="1" applyBorder="1" applyAlignment="1" applyProtection="1">
      <alignment horizontal="center" vertical="center" wrapText="1"/>
      <protection hidden="1"/>
    </xf>
    <xf numFmtId="164" fontId="10" fillId="2" borderId="13" xfId="0" applyNumberFormat="1" applyFont="1" applyFill="1" applyBorder="1" applyAlignment="1" applyProtection="1">
      <alignment vertical="center"/>
      <protection hidden="1"/>
    </xf>
    <xf numFmtId="164" fontId="10" fillId="2" borderId="0" xfId="0" applyNumberFormat="1" applyFont="1" applyFill="1" applyAlignment="1" applyProtection="1">
      <alignment horizontal="right" vertical="center"/>
      <protection hidden="1"/>
    </xf>
    <xf numFmtId="0" fontId="8" fillId="2" borderId="0" xfId="0" applyFont="1" applyFill="1" applyAlignment="1" applyProtection="1">
      <alignment horizontal="center"/>
      <protection hidden="1"/>
    </xf>
    <xf numFmtId="0" fontId="22" fillId="9" borderId="0" xfId="6" applyFont="1" applyFill="1" applyBorder="1" applyAlignment="1" applyProtection="1">
      <protection hidden="1"/>
    </xf>
    <xf numFmtId="0" fontId="53" fillId="2" borderId="0" xfId="0" applyFont="1" applyFill="1" applyAlignment="1" applyProtection="1">
      <alignment horizontal="center"/>
      <protection hidden="1"/>
    </xf>
    <xf numFmtId="0" fontId="13" fillId="2" borderId="0" xfId="0" applyFont="1" applyFill="1" applyAlignment="1" applyProtection="1">
      <alignment wrapText="1"/>
      <protection hidden="1"/>
    </xf>
    <xf numFmtId="0" fontId="57" fillId="2" borderId="0" xfId="0" applyFont="1" applyFill="1" applyAlignment="1" applyProtection="1">
      <alignment vertical="center" wrapText="1"/>
      <protection hidden="1"/>
    </xf>
    <xf numFmtId="164" fontId="59" fillId="2" borderId="13" xfId="0" applyNumberFormat="1" applyFont="1" applyFill="1" applyBorder="1" applyProtection="1">
      <protection hidden="1"/>
    </xf>
    <xf numFmtId="0" fontId="57" fillId="2" borderId="0" xfId="0" applyFont="1" applyFill="1" applyAlignment="1" applyProtection="1">
      <alignment horizontal="left" vertical="center" wrapText="1"/>
      <protection hidden="1"/>
    </xf>
    <xf numFmtId="0" fontId="60" fillId="0" borderId="0" xfId="0" applyFont="1" applyAlignment="1" applyProtection="1">
      <alignment vertical="center" wrapText="1"/>
      <protection hidden="1"/>
    </xf>
    <xf numFmtId="164" fontId="8" fillId="2" borderId="0" xfId="0" applyNumberFormat="1" applyFont="1" applyFill="1" applyAlignment="1" applyProtection="1">
      <alignment horizontal="center"/>
      <protection hidden="1"/>
    </xf>
    <xf numFmtId="0" fontId="22" fillId="0" borderId="0" xfId="3" applyFont="1" applyBorder="1" applyAlignment="1" applyProtection="1">
      <alignment horizontal="center"/>
      <protection hidden="1"/>
    </xf>
    <xf numFmtId="164" fontId="10" fillId="2" borderId="0" xfId="8" applyNumberFormat="1" applyFont="1" applyFill="1" applyBorder="1" applyAlignment="1" applyProtection="1">
      <protection hidden="1"/>
    </xf>
    <xf numFmtId="0" fontId="43" fillId="2" borderId="0" xfId="6" applyFont="1" applyFill="1" applyBorder="1" applyAlignment="1" applyProtection="1">
      <protection hidden="1"/>
    </xf>
    <xf numFmtId="0" fontId="1" fillId="2" borderId="0" xfId="0" applyFont="1" applyFill="1" applyProtection="1">
      <protection hidden="1"/>
    </xf>
    <xf numFmtId="164" fontId="13" fillId="2" borderId="0" xfId="8" applyNumberFormat="1" applyFont="1" applyFill="1" applyBorder="1" applyAlignment="1" applyProtection="1">
      <protection hidden="1"/>
    </xf>
    <xf numFmtId="164" fontId="13" fillId="0" borderId="0" xfId="8" applyNumberFormat="1" applyFont="1" applyBorder="1" applyAlignment="1" applyProtection="1">
      <protection hidden="1"/>
    </xf>
    <xf numFmtId="164" fontId="21" fillId="2" borderId="0" xfId="0" applyNumberFormat="1" applyFont="1" applyFill="1" applyAlignment="1" applyProtection="1">
      <alignment horizontal="center" vertical="center"/>
      <protection hidden="1"/>
    </xf>
    <xf numFmtId="0" fontId="22" fillId="4" borderId="13" xfId="3" applyFont="1" applyFill="1" applyBorder="1" applyAlignment="1" applyProtection="1">
      <alignment horizontal="center"/>
      <protection locked="0" hidden="1"/>
    </xf>
    <xf numFmtId="0" fontId="22" fillId="4" borderId="13" xfId="3" applyFont="1" applyFill="1" applyBorder="1" applyAlignment="1" applyProtection="1">
      <alignment horizontal="center" vertical="center"/>
      <protection locked="0" hidden="1"/>
    </xf>
    <xf numFmtId="0" fontId="21" fillId="4" borderId="0" xfId="0" applyFont="1" applyFill="1" applyAlignment="1" applyProtection="1">
      <alignment horizontal="center" vertical="center"/>
      <protection locked="0" hidden="1"/>
    </xf>
    <xf numFmtId="164" fontId="60" fillId="4" borderId="13" xfId="0" applyNumberFormat="1" applyFont="1" applyFill="1" applyBorder="1" applyProtection="1">
      <protection locked="0" hidden="1"/>
    </xf>
    <xf numFmtId="164" fontId="13" fillId="4" borderId="13" xfId="8" applyNumberFormat="1" applyFont="1" applyFill="1" applyBorder="1" applyAlignment="1" applyProtection="1">
      <protection locked="0" hidden="1"/>
    </xf>
    <xf numFmtId="164" fontId="13" fillId="4" borderId="13" xfId="3" applyNumberFormat="1" applyFont="1" applyFill="1" applyBorder="1" applyAlignment="1" applyProtection="1">
      <alignment horizontal="right"/>
      <protection locked="0" hidden="1"/>
    </xf>
    <xf numFmtId="0" fontId="21" fillId="4" borderId="0" xfId="0" applyFont="1" applyFill="1" applyAlignment="1" applyProtection="1">
      <alignment horizontal="center"/>
      <protection locked="0" hidden="1"/>
    </xf>
    <xf numFmtId="0" fontId="21" fillId="4" borderId="0" xfId="7" applyFont="1" applyFill="1" applyBorder="1" applyAlignment="1" applyProtection="1">
      <alignment horizontal="center"/>
      <protection locked="0" hidden="1"/>
    </xf>
    <xf numFmtId="164" fontId="21" fillId="2" borderId="13" xfId="8" applyNumberFormat="1" applyFont="1" applyFill="1" applyBorder="1" applyAlignment="1" applyProtection="1">
      <alignment vertical="center"/>
      <protection hidden="1"/>
    </xf>
    <xf numFmtId="0" fontId="65" fillId="0" borderId="0" xfId="0" applyFont="1" applyAlignment="1" applyProtection="1">
      <alignment vertical="center"/>
      <protection hidden="1"/>
    </xf>
    <xf numFmtId="0" fontId="65" fillId="0" borderId="51" xfId="0" applyFont="1" applyBorder="1" applyAlignment="1" applyProtection="1">
      <alignment vertical="center"/>
      <protection hidden="1"/>
    </xf>
    <xf numFmtId="0" fontId="0" fillId="2" borderId="51" xfId="0" applyFill="1" applyBorder="1" applyProtection="1">
      <protection hidden="1"/>
    </xf>
    <xf numFmtId="0" fontId="0" fillId="2" borderId="52" xfId="0" applyFill="1" applyBorder="1" applyProtection="1">
      <protection hidden="1"/>
    </xf>
    <xf numFmtId="0" fontId="0" fillId="2" borderId="53" xfId="0" applyFill="1" applyBorder="1" applyProtection="1">
      <protection hidden="1"/>
    </xf>
    <xf numFmtId="0" fontId="65" fillId="2" borderId="0" xfId="0" applyFont="1" applyFill="1" applyAlignment="1" applyProtection="1">
      <alignment vertical="center"/>
      <protection hidden="1"/>
    </xf>
    <xf numFmtId="0" fontId="48" fillId="2" borderId="0" xfId="0" applyFont="1" applyFill="1" applyAlignment="1" applyProtection="1">
      <alignment horizontal="center" wrapText="1"/>
      <protection hidden="1"/>
    </xf>
    <xf numFmtId="164" fontId="44" fillId="4" borderId="0" xfId="0" applyNumberFormat="1" applyFont="1" applyFill="1" applyProtection="1">
      <protection locked="0" hidden="1"/>
    </xf>
    <xf numFmtId="164" fontId="10" fillId="2" borderId="32" xfId="0" applyNumberFormat="1" applyFont="1" applyFill="1" applyBorder="1" applyAlignment="1" applyProtection="1">
      <alignment vertical="center"/>
      <protection hidden="1"/>
    </xf>
    <xf numFmtId="164" fontId="13" fillId="2" borderId="33" xfId="8" applyNumberFormat="1" applyFont="1" applyFill="1" applyBorder="1" applyAlignment="1" applyProtection="1">
      <alignment vertical="center"/>
      <protection hidden="1"/>
    </xf>
    <xf numFmtId="0" fontId="29" fillId="2" borderId="0" xfId="0" applyFont="1" applyFill="1" applyAlignment="1" applyProtection="1">
      <alignment horizontal="center"/>
      <protection hidden="1"/>
    </xf>
    <xf numFmtId="0" fontId="15" fillId="2" borderId="0" xfId="0" applyFont="1" applyFill="1" applyAlignment="1" applyProtection="1">
      <alignment horizontal="center"/>
      <protection hidden="1"/>
    </xf>
    <xf numFmtId="49" fontId="39" fillId="2" borderId="0" xfId="0" applyNumberFormat="1" applyFont="1" applyFill="1" applyAlignment="1" applyProtection="1">
      <alignment horizontal="left" vertical="center" wrapText="1"/>
      <protection hidden="1"/>
    </xf>
    <xf numFmtId="0" fontId="19" fillId="2" borderId="0" xfId="0" applyFont="1" applyFill="1" applyAlignment="1" applyProtection="1">
      <alignment horizontal="center" vertical="center" wrapText="1"/>
      <protection hidden="1"/>
    </xf>
    <xf numFmtId="0" fontId="4" fillId="2" borderId="0" xfId="1" applyNumberFormat="1" applyFont="1" applyFill="1" applyBorder="1" applyAlignment="1" applyProtection="1">
      <alignment horizontal="center" vertical="center" wrapText="1"/>
      <protection hidden="1"/>
    </xf>
    <xf numFmtId="0" fontId="15" fillId="2" borderId="0" xfId="0" applyFont="1" applyFill="1" applyAlignment="1" applyProtection="1">
      <alignment horizontal="center" vertical="center"/>
      <protection hidden="1"/>
    </xf>
    <xf numFmtId="0" fontId="15" fillId="2" borderId="0" xfId="0" applyFont="1" applyFill="1" applyAlignment="1" applyProtection="1">
      <alignment horizontal="center" vertical="center" wrapText="1"/>
      <protection hidden="1"/>
    </xf>
    <xf numFmtId="0" fontId="16" fillId="2" borderId="0" xfId="0" applyFont="1" applyFill="1" applyAlignment="1" applyProtection="1">
      <alignment horizontal="center"/>
      <protection hidden="1"/>
    </xf>
    <xf numFmtId="0" fontId="35" fillId="2" borderId="0" xfId="0" applyFont="1" applyFill="1" applyAlignment="1" applyProtection="1">
      <alignment horizontal="center"/>
      <protection hidden="1"/>
    </xf>
    <xf numFmtId="164" fontId="10" fillId="2" borderId="0" xfId="8" applyNumberFormat="1" applyFont="1" applyFill="1" applyBorder="1" applyAlignment="1" applyProtection="1">
      <alignment horizontal="right"/>
      <protection hidden="1"/>
    </xf>
    <xf numFmtId="164" fontId="21" fillId="2" borderId="0" xfId="8" applyNumberFormat="1" applyFont="1" applyFill="1" applyBorder="1" applyAlignment="1" applyProtection="1">
      <alignment horizontal="right"/>
      <protection hidden="1"/>
    </xf>
    <xf numFmtId="0" fontId="58" fillId="2" borderId="0" xfId="6" applyFont="1" applyFill="1" applyBorder="1" applyAlignment="1" applyProtection="1">
      <alignment horizontal="center" wrapText="1"/>
      <protection hidden="1"/>
    </xf>
    <xf numFmtId="0" fontId="10" fillId="2" borderId="0" xfId="0" applyFont="1" applyFill="1" applyAlignment="1" applyProtection="1">
      <alignment horizontal="center" vertical="center"/>
      <protection hidden="1"/>
    </xf>
    <xf numFmtId="0" fontId="22" fillId="4" borderId="55" xfId="0" applyFont="1" applyFill="1" applyBorder="1" applyAlignment="1" applyProtection="1">
      <alignment horizontal="center"/>
      <protection locked="0" hidden="1"/>
    </xf>
    <xf numFmtId="0" fontId="22" fillId="2" borderId="0" xfId="6" applyFont="1" applyFill="1" applyBorder="1" applyAlignment="1" applyProtection="1">
      <alignment horizontal="center" wrapText="1"/>
      <protection hidden="1"/>
    </xf>
    <xf numFmtId="0" fontId="43" fillId="2" borderId="0" xfId="6" applyFont="1" applyFill="1" applyBorder="1" applyAlignment="1" applyProtection="1">
      <alignment horizontal="center" wrapText="1"/>
      <protection hidden="1"/>
    </xf>
    <xf numFmtId="0" fontId="22" fillId="4" borderId="33" xfId="0" applyFont="1" applyFill="1" applyBorder="1" applyAlignment="1" applyProtection="1">
      <alignment horizontal="center"/>
      <protection locked="0" hidden="1"/>
    </xf>
    <xf numFmtId="0" fontId="13" fillId="4" borderId="13" xfId="6" applyFont="1" applyFill="1" applyBorder="1" applyAlignment="1" applyProtection="1">
      <alignment horizontal="center" vertical="center"/>
      <protection locked="0" hidden="1"/>
    </xf>
    <xf numFmtId="164" fontId="44" fillId="4" borderId="13" xfId="0" applyNumberFormat="1" applyFont="1" applyFill="1" applyBorder="1" applyAlignment="1" applyProtection="1">
      <alignment vertical="center"/>
      <protection locked="0" hidden="1"/>
    </xf>
    <xf numFmtId="164" fontId="13" fillId="2" borderId="13" xfId="8" applyNumberFormat="1" applyFont="1" applyFill="1" applyBorder="1" applyAlignment="1" applyProtection="1">
      <alignment vertical="center"/>
      <protection hidden="1"/>
    </xf>
    <xf numFmtId="0" fontId="57" fillId="2" borderId="0" xfId="6" applyFont="1" applyFill="1" applyBorder="1" applyAlignment="1" applyProtection="1">
      <alignment horizontal="center" wrapText="1"/>
      <protection hidden="1"/>
    </xf>
    <xf numFmtId="0" fontId="22" fillId="3" borderId="13" xfId="0" applyFont="1" applyFill="1" applyBorder="1" applyAlignment="1" applyProtection="1">
      <alignment horizontal="center"/>
      <protection hidden="1"/>
    </xf>
    <xf numFmtId="0" fontId="10" fillId="2" borderId="0" xfId="0" applyFont="1" applyFill="1" applyAlignment="1" applyProtection="1">
      <alignment horizontal="center"/>
      <protection hidden="1"/>
    </xf>
    <xf numFmtId="0" fontId="21" fillId="2" borderId="0" xfId="0" applyFont="1" applyFill="1" applyAlignment="1" applyProtection="1">
      <alignment horizontal="center"/>
      <protection hidden="1"/>
    </xf>
    <xf numFmtId="164" fontId="10" fillId="2" borderId="0" xfId="0" applyNumberFormat="1" applyFont="1" applyFill="1" applyAlignment="1" applyProtection="1">
      <alignment horizontal="right"/>
      <protection hidden="1"/>
    </xf>
    <xf numFmtId="0" fontId="22" fillId="2" borderId="0" xfId="3" applyFont="1" applyFill="1" applyBorder="1" applyAlignment="1" applyProtection="1">
      <alignment horizontal="center"/>
      <protection hidden="1"/>
    </xf>
    <xf numFmtId="0" fontId="21" fillId="2" borderId="0" xfId="6" applyFont="1" applyFill="1" applyBorder="1" applyAlignment="1" applyProtection="1">
      <alignment horizontal="center"/>
      <protection hidden="1"/>
    </xf>
    <xf numFmtId="164" fontId="22" fillId="3" borderId="70" xfId="8" applyNumberFormat="1" applyFont="1" applyFill="1" applyBorder="1" applyAlignment="1" applyProtection="1">
      <alignment horizontal="right" vertical="center"/>
      <protection hidden="1"/>
    </xf>
    <xf numFmtId="0" fontId="50" fillId="2" borderId="0" xfId="3" applyFont="1" applyFill="1" applyBorder="1" applyAlignment="1" applyProtection="1">
      <alignment horizontal="center"/>
      <protection hidden="1"/>
    </xf>
    <xf numFmtId="0" fontId="0" fillId="2" borderId="28" xfId="0" applyFill="1" applyBorder="1" applyProtection="1">
      <protection hidden="1"/>
    </xf>
    <xf numFmtId="0" fontId="0" fillId="2" borderId="18" xfId="0" applyFill="1" applyBorder="1" applyProtection="1">
      <protection hidden="1"/>
    </xf>
    <xf numFmtId="0" fontId="0" fillId="2" borderId="19" xfId="0" applyFill="1" applyBorder="1" applyProtection="1">
      <protection hidden="1"/>
    </xf>
    <xf numFmtId="0" fontId="35" fillId="4" borderId="5" xfId="0" applyFont="1" applyFill="1" applyBorder="1" applyAlignment="1" applyProtection="1">
      <alignment horizontal="center" vertical="center"/>
      <protection locked="0" hidden="1"/>
    </xf>
    <xf numFmtId="164" fontId="35" fillId="4" borderId="5" xfId="0" applyNumberFormat="1" applyFont="1" applyFill="1" applyBorder="1" applyAlignment="1" applyProtection="1">
      <alignment horizontal="center" vertical="center"/>
      <protection locked="0" hidden="1"/>
    </xf>
    <xf numFmtId="14" fontId="37" fillId="4" borderId="5" xfId="0" applyNumberFormat="1" applyFont="1" applyFill="1" applyBorder="1" applyAlignment="1" applyProtection="1">
      <alignment horizontal="center" vertical="center" wrapText="1"/>
      <protection locked="0" hidden="1"/>
    </xf>
    <xf numFmtId="14" fontId="34" fillId="4" borderId="5" xfId="0" applyNumberFormat="1" applyFont="1" applyFill="1" applyBorder="1" applyAlignment="1" applyProtection="1">
      <alignment horizontal="center"/>
      <protection locked="0" hidden="1"/>
    </xf>
    <xf numFmtId="0" fontId="35" fillId="4" borderId="8" xfId="0" applyFont="1" applyFill="1" applyBorder="1" applyAlignment="1" applyProtection="1">
      <alignment horizontal="center" vertical="center"/>
      <protection locked="0" hidden="1"/>
    </xf>
    <xf numFmtId="164" fontId="35" fillId="4" borderId="13" xfId="0" applyNumberFormat="1" applyFont="1" applyFill="1" applyBorder="1" applyAlignment="1" applyProtection="1">
      <alignment horizontal="center" vertical="center"/>
      <protection locked="0" hidden="1"/>
    </xf>
    <xf numFmtId="0" fontId="35" fillId="4" borderId="9" xfId="0" applyFont="1" applyFill="1" applyBorder="1" applyAlignment="1" applyProtection="1">
      <alignment horizontal="center" vertical="center"/>
      <protection locked="0" hidden="1"/>
    </xf>
    <xf numFmtId="0" fontId="16" fillId="4" borderId="13" xfId="0" applyFont="1" applyFill="1" applyBorder="1" applyAlignment="1" applyProtection="1">
      <alignment horizontal="center"/>
      <protection locked="0" hidden="1"/>
    </xf>
    <xf numFmtId="9" fontId="16" fillId="4" borderId="9" xfId="5" applyFont="1" applyFill="1" applyBorder="1" applyAlignment="1" applyProtection="1">
      <alignment horizontal="center" vertical="center"/>
      <protection locked="0" hidden="1"/>
    </xf>
    <xf numFmtId="164" fontId="16" fillId="4" borderId="5" xfId="0" applyNumberFormat="1" applyFont="1" applyFill="1" applyBorder="1" applyProtection="1">
      <protection locked="0" hidden="1"/>
    </xf>
    <xf numFmtId="164" fontId="16" fillId="4" borderId="5" xfId="0" applyNumberFormat="1" applyFont="1" applyFill="1" applyBorder="1" applyAlignment="1" applyProtection="1">
      <alignment horizontal="center" vertical="center"/>
      <protection locked="0" hidden="1"/>
    </xf>
    <xf numFmtId="0" fontId="72" fillId="2" borderId="0" xfId="0" applyFont="1" applyFill="1" applyProtection="1">
      <protection hidden="1"/>
    </xf>
    <xf numFmtId="0" fontId="28" fillId="2" borderId="0" xfId="4" quotePrefix="1" applyFont="1" applyFill="1" applyBorder="1" applyProtection="1">
      <protection hidden="1"/>
    </xf>
    <xf numFmtId="0" fontId="28" fillId="2" borderId="0" xfId="4" applyFont="1" applyFill="1" applyBorder="1" applyProtection="1">
      <protection hidden="1"/>
    </xf>
    <xf numFmtId="0" fontId="25" fillId="2" borderId="0" xfId="0" applyFont="1" applyFill="1" applyAlignment="1" applyProtection="1">
      <alignment horizontal="center" vertical="center" wrapText="1"/>
      <protection hidden="1"/>
    </xf>
    <xf numFmtId="0" fontId="21" fillId="3" borderId="0" xfId="0" applyFont="1" applyFill="1" applyAlignment="1" applyProtection="1">
      <alignment horizontal="center" vertical="center" wrapText="1"/>
      <protection hidden="1"/>
    </xf>
    <xf numFmtId="0" fontId="22" fillId="3" borderId="0" xfId="0" applyFont="1" applyFill="1" applyAlignment="1" applyProtection="1">
      <alignment horizontal="left" vertical="center" wrapText="1"/>
      <protection hidden="1"/>
    </xf>
    <xf numFmtId="0" fontId="29" fillId="2" borderId="0" xfId="0" applyFont="1" applyFill="1" applyAlignment="1" applyProtection="1">
      <alignment horizontal="center"/>
      <protection hidden="1"/>
    </xf>
    <xf numFmtId="0" fontId="15" fillId="2" borderId="0" xfId="0" applyFont="1" applyFill="1" applyAlignment="1" applyProtection="1">
      <alignment horizontal="center"/>
      <protection hidden="1"/>
    </xf>
    <xf numFmtId="164" fontId="15" fillId="2" borderId="25" xfId="0" applyNumberFormat="1" applyFont="1" applyFill="1" applyBorder="1" applyAlignment="1" applyProtection="1">
      <alignment horizontal="center"/>
      <protection hidden="1"/>
    </xf>
    <xf numFmtId="164" fontId="15" fillId="2" borderId="27" xfId="0" applyNumberFormat="1" applyFont="1" applyFill="1" applyBorder="1" applyAlignment="1" applyProtection="1">
      <alignment horizontal="center"/>
      <protection hidden="1"/>
    </xf>
    <xf numFmtId="164" fontId="15" fillId="2" borderId="39" xfId="0" applyNumberFormat="1" applyFont="1" applyFill="1" applyBorder="1" applyAlignment="1" applyProtection="1">
      <alignment horizontal="center"/>
      <protection hidden="1"/>
    </xf>
    <xf numFmtId="164" fontId="15" fillId="2" borderId="40" xfId="0" applyNumberFormat="1" applyFont="1" applyFill="1" applyBorder="1" applyAlignment="1" applyProtection="1">
      <alignment horizontal="center"/>
      <protection hidden="1"/>
    </xf>
    <xf numFmtId="164" fontId="15" fillId="2" borderId="13" xfId="0" applyNumberFormat="1" applyFont="1" applyFill="1" applyBorder="1" applyAlignment="1" applyProtection="1">
      <alignment horizontal="center"/>
      <protection hidden="1"/>
    </xf>
    <xf numFmtId="0" fontId="10" fillId="2" borderId="0" xfId="6" applyFont="1" applyFill="1" applyBorder="1" applyAlignment="1" applyProtection="1">
      <alignment horizontal="center"/>
      <protection hidden="1"/>
    </xf>
    <xf numFmtId="164" fontId="15" fillId="2" borderId="6" xfId="0" applyNumberFormat="1" applyFont="1" applyFill="1" applyBorder="1" applyAlignment="1" applyProtection="1">
      <alignment horizontal="center"/>
      <protection hidden="1"/>
    </xf>
    <xf numFmtId="164" fontId="15" fillId="2" borderId="7" xfId="0" applyNumberFormat="1" applyFont="1" applyFill="1" applyBorder="1" applyAlignment="1" applyProtection="1">
      <alignment horizontal="center"/>
      <protection hidden="1"/>
    </xf>
    <xf numFmtId="0" fontId="15" fillId="2" borderId="0" xfId="0" applyFont="1" applyFill="1" applyAlignment="1" applyProtection="1">
      <alignment horizontal="center" vertical="center"/>
      <protection hidden="1"/>
    </xf>
    <xf numFmtId="0" fontId="15" fillId="2" borderId="0" xfId="0" quotePrefix="1" applyFont="1" applyFill="1" applyAlignment="1" applyProtection="1">
      <alignment horizontal="center" vertical="center" wrapText="1"/>
      <protection hidden="1"/>
    </xf>
    <xf numFmtId="0" fontId="15" fillId="2" borderId="0" xfId="0" applyFont="1" applyFill="1" applyAlignment="1" applyProtection="1">
      <alignment horizontal="center" vertical="center" wrapText="1"/>
      <protection hidden="1"/>
    </xf>
    <xf numFmtId="0" fontId="14" fillId="5" borderId="2" xfId="0" applyFont="1" applyFill="1" applyBorder="1" applyAlignment="1" applyProtection="1">
      <alignment horizontal="center" vertical="center" wrapText="1"/>
      <protection hidden="1"/>
    </xf>
    <xf numFmtId="0" fontId="14" fillId="5" borderId="3" xfId="0" applyFont="1" applyFill="1" applyBorder="1" applyAlignment="1" applyProtection="1">
      <alignment horizontal="center" vertical="center" wrapText="1"/>
      <protection hidden="1"/>
    </xf>
    <xf numFmtId="0" fontId="14" fillId="5" borderId="4" xfId="0" applyFont="1" applyFill="1" applyBorder="1" applyAlignment="1" applyProtection="1">
      <alignment horizontal="center" vertical="center" wrapText="1"/>
      <protection hidden="1"/>
    </xf>
    <xf numFmtId="164" fontId="15" fillId="2" borderId="44" xfId="0" applyNumberFormat="1" applyFont="1" applyFill="1" applyBorder="1" applyAlignment="1" applyProtection="1">
      <alignment horizontal="center"/>
      <protection hidden="1"/>
    </xf>
    <xf numFmtId="164" fontId="15" fillId="2" borderId="46" xfId="0" applyNumberFormat="1" applyFont="1" applyFill="1" applyBorder="1" applyAlignment="1" applyProtection="1">
      <alignment horizontal="center"/>
      <protection hidden="1"/>
    </xf>
    <xf numFmtId="0" fontId="10" fillId="2" borderId="0" xfId="0" applyFont="1" applyFill="1" applyAlignment="1" applyProtection="1">
      <alignment horizontal="left" vertical="center" wrapText="1"/>
      <protection hidden="1"/>
    </xf>
    <xf numFmtId="0" fontId="21" fillId="2" borderId="0" xfId="0" applyFont="1" applyFill="1" applyAlignment="1" applyProtection="1">
      <alignment horizontal="center" vertical="center"/>
      <protection hidden="1"/>
    </xf>
    <xf numFmtId="49" fontId="39" fillId="2" borderId="0" xfId="0" applyNumberFormat="1" applyFont="1" applyFill="1" applyAlignment="1" applyProtection="1">
      <alignment horizontal="left" vertical="center" wrapText="1"/>
      <protection hidden="1"/>
    </xf>
    <xf numFmtId="0" fontId="10" fillId="9" borderId="0" xfId="0" applyFont="1" applyFill="1" applyAlignment="1" applyProtection="1">
      <alignment horizontal="center"/>
      <protection hidden="1"/>
    </xf>
    <xf numFmtId="0" fontId="31" fillId="4" borderId="34" xfId="3" applyFont="1" applyFill="1" applyBorder="1" applyAlignment="1" applyProtection="1">
      <alignment horizontal="center"/>
      <protection locked="0" hidden="1"/>
    </xf>
    <xf numFmtId="0" fontId="31" fillId="4" borderId="9" xfId="3" applyFont="1" applyFill="1" applyBorder="1" applyAlignment="1" applyProtection="1">
      <alignment horizontal="center"/>
      <protection locked="0" hidden="1"/>
    </xf>
    <xf numFmtId="0" fontId="14" fillId="5" borderId="35" xfId="0" applyFont="1" applyFill="1" applyBorder="1" applyAlignment="1" applyProtection="1">
      <alignment horizontal="center" vertical="center" wrapText="1"/>
      <protection hidden="1"/>
    </xf>
    <xf numFmtId="0" fontId="14" fillId="5" borderId="0" xfId="0" applyFont="1" applyFill="1" applyAlignment="1" applyProtection="1">
      <alignment horizontal="center" vertical="center" wrapText="1"/>
      <protection hidden="1"/>
    </xf>
    <xf numFmtId="0" fontId="19" fillId="2" borderId="0" xfId="0" applyFont="1" applyFill="1" applyAlignment="1" applyProtection="1">
      <alignment horizontal="center" vertical="center" wrapText="1"/>
      <protection hidden="1"/>
    </xf>
    <xf numFmtId="0" fontId="16" fillId="2" borderId="0" xfId="0" quotePrefix="1" applyFont="1" applyFill="1" applyAlignment="1" applyProtection="1">
      <alignment horizontal="center" vertical="center" wrapText="1"/>
      <protection hidden="1"/>
    </xf>
    <xf numFmtId="0" fontId="16" fillId="2" borderId="0" xfId="0" applyFont="1" applyFill="1" applyAlignment="1" applyProtection="1">
      <alignment horizontal="center" vertical="center" wrapText="1"/>
      <protection hidden="1"/>
    </xf>
    <xf numFmtId="49" fontId="38" fillId="2" borderId="0" xfId="0" applyNumberFormat="1" applyFont="1" applyFill="1" applyAlignment="1" applyProtection="1">
      <alignment horizontal="left" vertical="center" wrapText="1"/>
      <protection hidden="1"/>
    </xf>
    <xf numFmtId="0" fontId="4" fillId="2" borderId="0" xfId="1" applyNumberFormat="1" applyFont="1" applyFill="1" applyBorder="1" applyAlignment="1" applyProtection="1">
      <alignment horizontal="center" vertical="center" wrapText="1"/>
      <protection hidden="1"/>
    </xf>
    <xf numFmtId="0" fontId="17" fillId="2" borderId="0" xfId="0" applyFont="1" applyFill="1" applyAlignment="1" applyProtection="1">
      <alignment horizontal="center" vertical="center" wrapText="1"/>
      <protection hidden="1"/>
    </xf>
    <xf numFmtId="0" fontId="4" fillId="2" borderId="0" xfId="1" quotePrefix="1" applyNumberFormat="1" applyFont="1" applyFill="1" applyBorder="1" applyAlignment="1" applyProtection="1">
      <alignment horizontal="center" vertical="center" wrapText="1"/>
      <protection hidden="1"/>
    </xf>
    <xf numFmtId="164" fontId="10" fillId="2" borderId="8" xfId="4" quotePrefix="1" applyNumberFormat="1" applyFont="1" applyFill="1" applyBorder="1" applyAlignment="1" applyProtection="1">
      <alignment horizontal="center"/>
      <protection hidden="1"/>
    </xf>
    <xf numFmtId="164" fontId="10" fillId="2" borderId="9" xfId="4" applyNumberFormat="1" applyFont="1" applyFill="1" applyBorder="1" applyAlignment="1" applyProtection="1">
      <alignment horizontal="center"/>
      <protection hidden="1"/>
    </xf>
    <xf numFmtId="0" fontId="20" fillId="7" borderId="35" xfId="0" applyFont="1" applyFill="1" applyBorder="1" applyAlignment="1" applyProtection="1">
      <alignment horizontal="center"/>
      <protection hidden="1"/>
    </xf>
    <xf numFmtId="0" fontId="20" fillId="7" borderId="0" xfId="0" applyFont="1" applyFill="1" applyAlignment="1" applyProtection="1">
      <alignment horizontal="center"/>
      <protection hidden="1"/>
    </xf>
    <xf numFmtId="0" fontId="13" fillId="2" borderId="0" xfId="3" applyFont="1" applyFill="1" applyBorder="1" applyAlignment="1" applyProtection="1">
      <alignment horizontal="center"/>
      <protection hidden="1"/>
    </xf>
    <xf numFmtId="0" fontId="10" fillId="2" borderId="0" xfId="3" applyFont="1" applyFill="1" applyBorder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/>
      <protection hidden="1"/>
    </xf>
    <xf numFmtId="0" fontId="11" fillId="2" borderId="0" xfId="2" applyFont="1" applyFill="1" applyBorder="1" applyAlignment="1" applyProtection="1">
      <alignment horizontal="center" vertical="center"/>
      <protection hidden="1"/>
    </xf>
    <xf numFmtId="164" fontId="15" fillId="2" borderId="10" xfId="0" applyNumberFormat="1" applyFont="1" applyFill="1" applyBorder="1" applyAlignment="1" applyProtection="1">
      <alignment horizontal="center"/>
      <protection hidden="1"/>
    </xf>
    <xf numFmtId="164" fontId="15" fillId="2" borderId="11" xfId="0" applyNumberFormat="1" applyFont="1" applyFill="1" applyBorder="1" applyAlignment="1" applyProtection="1">
      <alignment horizontal="center"/>
      <protection hidden="1"/>
    </xf>
    <xf numFmtId="0" fontId="16" fillId="6" borderId="0" xfId="0" applyFont="1" applyFill="1" applyAlignment="1" applyProtection="1">
      <alignment horizontal="center"/>
      <protection hidden="1"/>
    </xf>
    <xf numFmtId="166" fontId="15" fillId="6" borderId="8" xfId="0" applyNumberFormat="1" applyFont="1" applyFill="1" applyBorder="1" applyAlignment="1" applyProtection="1">
      <alignment horizontal="center"/>
      <protection hidden="1"/>
    </xf>
    <xf numFmtId="166" fontId="15" fillId="6" borderId="9" xfId="0" applyNumberFormat="1" applyFont="1" applyFill="1" applyBorder="1" applyAlignment="1" applyProtection="1">
      <alignment horizontal="center"/>
      <protection hidden="1"/>
    </xf>
    <xf numFmtId="164" fontId="15" fillId="2" borderId="8" xfId="0" applyNumberFormat="1" applyFont="1" applyFill="1" applyBorder="1" applyAlignment="1" applyProtection="1">
      <alignment horizontal="center"/>
      <protection hidden="1"/>
    </xf>
    <xf numFmtId="164" fontId="15" fillId="2" borderId="9" xfId="0" applyNumberFormat="1" applyFont="1" applyFill="1" applyBorder="1" applyAlignment="1" applyProtection="1">
      <alignment horizontal="center"/>
      <protection hidden="1"/>
    </xf>
    <xf numFmtId="164" fontId="15" fillId="2" borderId="25" xfId="0" quotePrefix="1" applyNumberFormat="1" applyFont="1" applyFill="1" applyBorder="1" applyAlignment="1" applyProtection="1">
      <alignment horizontal="center"/>
      <protection hidden="1"/>
    </xf>
    <xf numFmtId="164" fontId="15" fillId="2" borderId="33" xfId="0" applyNumberFormat="1" applyFont="1" applyFill="1" applyBorder="1" applyAlignment="1" applyProtection="1">
      <alignment horizontal="center"/>
      <protection hidden="1"/>
    </xf>
    <xf numFmtId="0" fontId="38" fillId="0" borderId="8" xfId="6" applyFont="1" applyBorder="1" applyAlignment="1" applyProtection="1">
      <alignment horizontal="center" vertical="center"/>
      <protection hidden="1"/>
    </xf>
    <xf numFmtId="0" fontId="38" fillId="0" borderId="34" xfId="6" applyFont="1" applyBorder="1" applyAlignment="1" applyProtection="1">
      <alignment horizontal="center" vertical="center"/>
      <protection hidden="1"/>
    </xf>
    <xf numFmtId="0" fontId="38" fillId="0" borderId="9" xfId="6" applyFont="1" applyBorder="1" applyAlignment="1" applyProtection="1">
      <alignment horizontal="center" vertical="center"/>
      <protection hidden="1"/>
    </xf>
    <xf numFmtId="0" fontId="38" fillId="0" borderId="39" xfId="6" applyFont="1" applyBorder="1" applyAlignment="1" applyProtection="1">
      <alignment horizontal="center" vertical="center"/>
      <protection hidden="1"/>
    </xf>
    <xf numFmtId="0" fontId="38" fillId="0" borderId="26" xfId="6" applyFont="1" applyBorder="1" applyAlignment="1" applyProtection="1">
      <alignment horizontal="center" vertical="center"/>
      <protection hidden="1"/>
    </xf>
    <xf numFmtId="0" fontId="38" fillId="0" borderId="40" xfId="6" applyFont="1" applyBorder="1" applyAlignment="1" applyProtection="1">
      <alignment horizontal="center" vertical="center"/>
      <protection hidden="1"/>
    </xf>
    <xf numFmtId="0" fontId="38" fillId="0" borderId="6" xfId="6" applyFont="1" applyBorder="1" applyAlignment="1" applyProtection="1">
      <alignment horizontal="center" vertical="center"/>
      <protection hidden="1"/>
    </xf>
    <xf numFmtId="0" fontId="38" fillId="0" borderId="31" xfId="6" applyFont="1" applyBorder="1" applyAlignment="1" applyProtection="1">
      <alignment horizontal="center" vertical="center"/>
      <protection hidden="1"/>
    </xf>
    <xf numFmtId="0" fontId="38" fillId="0" borderId="7" xfId="6" applyFont="1" applyBorder="1" applyAlignment="1" applyProtection="1">
      <alignment horizontal="center" vertical="center"/>
      <protection hidden="1"/>
    </xf>
    <xf numFmtId="0" fontId="14" fillId="5" borderId="10" xfId="6" applyFont="1" applyFill="1" applyBorder="1" applyAlignment="1" applyProtection="1">
      <alignment horizontal="center" vertical="center"/>
      <protection hidden="1"/>
    </xf>
    <xf numFmtId="0" fontId="14" fillId="5" borderId="30" xfId="6" applyFont="1" applyFill="1" applyBorder="1" applyAlignment="1" applyProtection="1">
      <alignment horizontal="center" vertical="center"/>
      <protection hidden="1"/>
    </xf>
    <xf numFmtId="0" fontId="14" fillId="5" borderId="11" xfId="6" applyFont="1" applyFill="1" applyBorder="1" applyAlignment="1" applyProtection="1">
      <alignment horizontal="center" vertical="center"/>
      <protection hidden="1"/>
    </xf>
    <xf numFmtId="0" fontId="38" fillId="0" borderId="25" xfId="6" applyFont="1" applyBorder="1" applyAlignment="1" applyProtection="1">
      <alignment horizontal="center" vertical="center"/>
      <protection hidden="1"/>
    </xf>
    <xf numFmtId="0" fontId="38" fillId="0" borderId="27" xfId="6" applyFont="1" applyBorder="1" applyAlignment="1" applyProtection="1">
      <alignment horizontal="center" vertical="center"/>
      <protection hidden="1"/>
    </xf>
    <xf numFmtId="0" fontId="38" fillId="2" borderId="8" xfId="6" applyFont="1" applyFill="1" applyBorder="1" applyAlignment="1" applyProtection="1">
      <alignment horizontal="center" vertical="center"/>
      <protection hidden="1"/>
    </xf>
    <xf numFmtId="0" fontId="38" fillId="2" borderId="34" xfId="6" applyFont="1" applyFill="1" applyBorder="1" applyAlignment="1" applyProtection="1">
      <alignment horizontal="center" vertical="center"/>
      <protection hidden="1"/>
    </xf>
    <xf numFmtId="0" fontId="38" fillId="2" borderId="9" xfId="6" applyFont="1" applyFill="1" applyBorder="1" applyAlignment="1" applyProtection="1">
      <alignment horizontal="center" vertical="center"/>
      <protection hidden="1"/>
    </xf>
    <xf numFmtId="0" fontId="38" fillId="2" borderId="8" xfId="0" applyFont="1" applyFill="1" applyBorder="1" applyAlignment="1" applyProtection="1">
      <alignment horizontal="center" vertical="center"/>
      <protection hidden="1"/>
    </xf>
    <xf numFmtId="0" fontId="38" fillId="2" borderId="34" xfId="0" applyFont="1" applyFill="1" applyBorder="1" applyAlignment="1" applyProtection="1">
      <alignment horizontal="center" vertical="center"/>
      <protection hidden="1"/>
    </xf>
    <xf numFmtId="0" fontId="38" fillId="2" borderId="9" xfId="0" applyFont="1" applyFill="1" applyBorder="1" applyAlignment="1" applyProtection="1">
      <alignment horizontal="center" vertical="center"/>
      <protection hidden="1"/>
    </xf>
    <xf numFmtId="0" fontId="38" fillId="2" borderId="44" xfId="6" applyFont="1" applyFill="1" applyBorder="1" applyAlignment="1" applyProtection="1">
      <alignment horizontal="center" vertical="center"/>
      <protection hidden="1"/>
    </xf>
    <xf numFmtId="0" fontId="38" fillId="2" borderId="45" xfId="6" applyFont="1" applyFill="1" applyBorder="1" applyAlignment="1" applyProtection="1">
      <alignment horizontal="center" vertical="center"/>
      <protection hidden="1"/>
    </xf>
    <xf numFmtId="0" fontId="38" fillId="2" borderId="46" xfId="6" applyFont="1" applyFill="1" applyBorder="1" applyAlignment="1" applyProtection="1">
      <alignment horizontal="center" vertical="center"/>
      <protection hidden="1"/>
    </xf>
    <xf numFmtId="0" fontId="38" fillId="0" borderId="41" xfId="6" applyFont="1" applyBorder="1" applyAlignment="1" applyProtection="1">
      <alignment horizontal="center" vertical="center"/>
      <protection hidden="1"/>
    </xf>
    <xf numFmtId="0" fontId="38" fillId="0" borderId="42" xfId="6" applyFont="1" applyBorder="1" applyAlignment="1" applyProtection="1">
      <alignment horizontal="center" vertical="center"/>
      <protection hidden="1"/>
    </xf>
    <xf numFmtId="0" fontId="38" fillId="0" borderId="43" xfId="6" applyFont="1" applyBorder="1" applyAlignment="1" applyProtection="1">
      <alignment horizontal="center" vertical="center"/>
      <protection hidden="1"/>
    </xf>
    <xf numFmtId="0" fontId="35" fillId="0" borderId="44" xfId="6" applyFont="1" applyBorder="1" applyAlignment="1" applyProtection="1">
      <alignment horizontal="center" vertical="center"/>
      <protection hidden="1"/>
    </xf>
    <xf numFmtId="0" fontId="35" fillId="0" borderId="45" xfId="6" applyFont="1" applyBorder="1" applyAlignment="1" applyProtection="1">
      <alignment horizontal="center" vertical="center"/>
      <protection hidden="1"/>
    </xf>
    <xf numFmtId="0" fontId="35" fillId="0" borderId="46" xfId="6" applyFont="1" applyBorder="1" applyAlignment="1" applyProtection="1">
      <alignment horizontal="center" vertical="center"/>
      <protection hidden="1"/>
    </xf>
    <xf numFmtId="0" fontId="35" fillId="9" borderId="5" xfId="0" applyFont="1" applyFill="1" applyBorder="1" applyAlignment="1" applyProtection="1">
      <alignment horizontal="center" wrapText="1"/>
      <protection hidden="1"/>
    </xf>
    <xf numFmtId="0" fontId="35" fillId="9" borderId="29" xfId="0" applyFont="1" applyFill="1" applyBorder="1" applyAlignment="1" applyProtection="1">
      <alignment horizontal="center" wrapText="1"/>
      <protection hidden="1"/>
    </xf>
    <xf numFmtId="0" fontId="15" fillId="0" borderId="5" xfId="0" applyFont="1" applyBorder="1" applyAlignment="1" applyProtection="1">
      <alignment horizontal="left" vertical="center" wrapText="1"/>
      <protection hidden="1"/>
    </xf>
    <xf numFmtId="0" fontId="48" fillId="5" borderId="10" xfId="0" applyFont="1" applyFill="1" applyBorder="1" applyAlignment="1" applyProtection="1">
      <alignment horizontal="center"/>
      <protection hidden="1"/>
    </xf>
    <xf numFmtId="0" fontId="48" fillId="5" borderId="30" xfId="0" applyFont="1" applyFill="1" applyBorder="1" applyAlignment="1" applyProtection="1">
      <alignment horizontal="center"/>
      <protection hidden="1"/>
    </xf>
    <xf numFmtId="0" fontId="16" fillId="2" borderId="5" xfId="0" applyFont="1" applyFill="1" applyBorder="1" applyAlignment="1" applyProtection="1">
      <alignment horizontal="center"/>
      <protection hidden="1"/>
    </xf>
    <xf numFmtId="0" fontId="39" fillId="9" borderId="10" xfId="0" applyFont="1" applyFill="1" applyBorder="1" applyAlignment="1" applyProtection="1">
      <alignment horizontal="center" vertical="center" wrapText="1"/>
      <protection hidden="1"/>
    </xf>
    <xf numFmtId="0" fontId="39" fillId="9" borderId="30" xfId="0" applyFont="1" applyFill="1" applyBorder="1" applyAlignment="1" applyProtection="1">
      <alignment horizontal="center" vertical="center" wrapText="1"/>
      <protection hidden="1"/>
    </xf>
    <xf numFmtId="0" fontId="32" fillId="0" borderId="6" xfId="0" applyFont="1" applyBorder="1" applyAlignment="1" applyProtection="1">
      <alignment horizontal="left" wrapText="1"/>
      <protection hidden="1"/>
    </xf>
    <xf numFmtId="0" fontId="32" fillId="0" borderId="31" xfId="0" applyFont="1" applyBorder="1" applyAlignment="1" applyProtection="1">
      <alignment horizontal="left" wrapText="1"/>
      <protection hidden="1"/>
    </xf>
    <xf numFmtId="0" fontId="32" fillId="0" borderId="7" xfId="0" applyFont="1" applyBorder="1" applyAlignment="1" applyProtection="1">
      <alignment horizontal="left" wrapText="1"/>
      <protection hidden="1"/>
    </xf>
    <xf numFmtId="0" fontId="32" fillId="0" borderId="20" xfId="0" applyFont="1" applyBorder="1" applyAlignment="1" applyProtection="1">
      <alignment horizontal="left" wrapText="1"/>
      <protection hidden="1"/>
    </xf>
    <xf numFmtId="0" fontId="32" fillId="0" borderId="0" xfId="0" applyFont="1" applyAlignment="1" applyProtection="1">
      <alignment horizontal="left" wrapText="1"/>
      <protection hidden="1"/>
    </xf>
    <xf numFmtId="0" fontId="32" fillId="0" borderId="21" xfId="0" applyFont="1" applyBorder="1" applyAlignment="1" applyProtection="1">
      <alignment horizontal="left" wrapText="1"/>
      <protection hidden="1"/>
    </xf>
    <xf numFmtId="0" fontId="32" fillId="0" borderId="47" xfId="0" applyFont="1" applyBorder="1" applyAlignment="1" applyProtection="1">
      <alignment horizontal="left" wrapText="1"/>
      <protection hidden="1"/>
    </xf>
    <xf numFmtId="0" fontId="32" fillId="0" borderId="18" xfId="0" applyFont="1" applyBorder="1" applyAlignment="1" applyProtection="1">
      <alignment horizontal="left" wrapText="1"/>
      <protection hidden="1"/>
    </xf>
    <xf numFmtId="0" fontId="32" fillId="0" borderId="48" xfId="0" applyFont="1" applyBorder="1" applyAlignment="1" applyProtection="1">
      <alignment horizontal="left" wrapText="1"/>
      <protection hidden="1"/>
    </xf>
    <xf numFmtId="0" fontId="35" fillId="2" borderId="0" xfId="0" applyFont="1" applyFill="1" applyAlignment="1" applyProtection="1">
      <alignment horizontal="center"/>
      <protection hidden="1"/>
    </xf>
    <xf numFmtId="0" fontId="36" fillId="0" borderId="5" xfId="0" applyFont="1" applyBorder="1" applyAlignment="1" applyProtection="1">
      <alignment horizontal="left" wrapText="1"/>
      <protection hidden="1"/>
    </xf>
    <xf numFmtId="0" fontId="15" fillId="0" borderId="5" xfId="0" applyFont="1" applyBorder="1" applyAlignment="1" applyProtection="1">
      <alignment horizontal="left" wrapText="1"/>
      <protection hidden="1"/>
    </xf>
    <xf numFmtId="0" fontId="36" fillId="0" borderId="5" xfId="0" applyFont="1" applyBorder="1" applyAlignment="1" applyProtection="1">
      <alignment horizontal="left"/>
      <protection hidden="1"/>
    </xf>
    <xf numFmtId="0" fontId="15" fillId="0" borderId="5" xfId="0" applyFont="1" applyBorder="1" applyAlignment="1" applyProtection="1">
      <alignment horizontal="left"/>
      <protection hidden="1"/>
    </xf>
    <xf numFmtId="0" fontId="39" fillId="9" borderId="20" xfId="0" applyFont="1" applyFill="1" applyBorder="1" applyAlignment="1" applyProtection="1">
      <alignment horizontal="center" vertical="center" wrapText="1"/>
      <protection hidden="1"/>
    </xf>
    <xf numFmtId="0" fontId="39" fillId="9" borderId="0" xfId="0" applyFont="1" applyFill="1" applyAlignment="1" applyProtection="1">
      <alignment horizontal="center" vertical="center" wrapText="1"/>
      <protection hidden="1"/>
    </xf>
    <xf numFmtId="0" fontId="39" fillId="9" borderId="21" xfId="0" applyFont="1" applyFill="1" applyBorder="1" applyAlignment="1" applyProtection="1">
      <alignment horizontal="center" vertical="center" wrapText="1"/>
      <protection hidden="1"/>
    </xf>
    <xf numFmtId="0" fontId="35" fillId="9" borderId="20" xfId="0" applyFont="1" applyFill="1" applyBorder="1" applyAlignment="1" applyProtection="1">
      <alignment horizontal="center" vertical="center" wrapText="1"/>
      <protection hidden="1"/>
    </xf>
    <xf numFmtId="0" fontId="35" fillId="9" borderId="0" xfId="0" applyFont="1" applyFill="1" applyAlignment="1" applyProtection="1">
      <alignment horizontal="center" vertical="center" wrapText="1"/>
      <protection hidden="1"/>
    </xf>
    <xf numFmtId="0" fontId="16" fillId="4" borderId="32" xfId="0" applyFont="1" applyFill="1" applyBorder="1" applyAlignment="1" applyProtection="1">
      <alignment horizontal="center" vertical="center" wrapText="1"/>
      <protection locked="0" hidden="1"/>
    </xf>
    <xf numFmtId="0" fontId="16" fillId="4" borderId="33" xfId="0" applyFont="1" applyFill="1" applyBorder="1" applyAlignment="1" applyProtection="1">
      <alignment horizontal="center" vertical="center"/>
      <protection locked="0" hidden="1"/>
    </xf>
    <xf numFmtId="9" fontId="16" fillId="0" borderId="32" xfId="0" applyNumberFormat="1" applyFont="1" applyBorder="1" applyAlignment="1" applyProtection="1">
      <alignment horizontal="right" vertical="center"/>
      <protection hidden="1"/>
    </xf>
    <xf numFmtId="9" fontId="16" fillId="0" borderId="33" xfId="0" applyNumberFormat="1" applyFont="1" applyBorder="1" applyAlignment="1" applyProtection="1">
      <alignment horizontal="right" vertical="center"/>
      <protection hidden="1"/>
    </xf>
    <xf numFmtId="0" fontId="16" fillId="2" borderId="0" xfId="0" applyFont="1" applyFill="1" applyAlignment="1" applyProtection="1">
      <alignment horizontal="center"/>
      <protection hidden="1"/>
    </xf>
    <xf numFmtId="166" fontId="16" fillId="2" borderId="32" xfId="0" applyNumberFormat="1" applyFont="1" applyFill="1" applyBorder="1" applyAlignment="1" applyProtection="1">
      <alignment horizontal="right" vertical="center"/>
      <protection hidden="1"/>
    </xf>
    <xf numFmtId="166" fontId="16" fillId="2" borderId="33" xfId="0" applyNumberFormat="1" applyFont="1" applyFill="1" applyBorder="1" applyAlignment="1" applyProtection="1">
      <alignment horizontal="right" vertical="center"/>
      <protection hidden="1"/>
    </xf>
    <xf numFmtId="0" fontId="35" fillId="9" borderId="5" xfId="0" applyFont="1" applyFill="1" applyBorder="1" applyAlignment="1" applyProtection="1">
      <alignment horizontal="left" vertical="center" wrapText="1"/>
      <protection hidden="1"/>
    </xf>
    <xf numFmtId="0" fontId="15" fillId="9" borderId="5" xfId="0" applyFont="1" applyFill="1" applyBorder="1" applyAlignment="1" applyProtection="1">
      <alignment horizontal="left" vertical="center"/>
      <protection hidden="1"/>
    </xf>
    <xf numFmtId="164" fontId="15" fillId="2" borderId="0" xfId="0" applyNumberFormat="1" applyFont="1" applyFill="1" applyAlignment="1" applyProtection="1">
      <alignment horizontal="center"/>
      <protection hidden="1"/>
    </xf>
    <xf numFmtId="0" fontId="45" fillId="9" borderId="0" xfId="0" applyFont="1" applyFill="1" applyAlignment="1" applyProtection="1">
      <alignment horizontal="left" vertical="center" wrapText="1"/>
      <protection hidden="1"/>
    </xf>
    <xf numFmtId="0" fontId="35" fillId="0" borderId="13" xfId="0" applyFont="1" applyBorder="1" applyAlignment="1" applyProtection="1">
      <alignment horizontal="center" vertical="center" wrapText="1"/>
      <protection hidden="1"/>
    </xf>
    <xf numFmtId="0" fontId="38" fillId="9" borderId="5" xfId="0" applyFont="1" applyFill="1" applyBorder="1" applyAlignment="1" applyProtection="1">
      <alignment horizontal="center" wrapText="1"/>
      <protection hidden="1"/>
    </xf>
    <xf numFmtId="0" fontId="16" fillId="0" borderId="5" xfId="0" applyFont="1" applyBorder="1" applyAlignment="1" applyProtection="1">
      <alignment horizontal="center"/>
      <protection hidden="1"/>
    </xf>
    <xf numFmtId="9" fontId="22" fillId="4" borderId="25" xfId="5" applyFont="1" applyFill="1" applyBorder="1" applyAlignment="1" applyProtection="1">
      <alignment horizontal="center" vertical="center"/>
      <protection locked="0" hidden="1"/>
    </xf>
    <xf numFmtId="9" fontId="22" fillId="4" borderId="26" xfId="5" applyFont="1" applyFill="1" applyBorder="1" applyAlignment="1" applyProtection="1">
      <alignment horizontal="center" vertical="center"/>
      <protection locked="0" hidden="1"/>
    </xf>
    <xf numFmtId="9" fontId="22" fillId="4" borderId="27" xfId="5" applyFont="1" applyFill="1" applyBorder="1" applyAlignment="1" applyProtection="1">
      <alignment horizontal="center" vertical="center"/>
      <protection locked="0" hidden="1"/>
    </xf>
    <xf numFmtId="0" fontId="14" fillId="5" borderId="50" xfId="0" applyFont="1" applyFill="1" applyBorder="1" applyAlignment="1" applyProtection="1">
      <alignment horizontal="center"/>
      <protection hidden="1"/>
    </xf>
    <xf numFmtId="0" fontId="14" fillId="5" borderId="0" xfId="0" applyFont="1" applyFill="1" applyAlignment="1" applyProtection="1">
      <alignment horizontal="center"/>
      <protection hidden="1"/>
    </xf>
    <xf numFmtId="0" fontId="55" fillId="11" borderId="0" xfId="4" applyFont="1" applyFill="1" applyBorder="1" applyAlignment="1" applyProtection="1">
      <alignment horizontal="center" wrapText="1"/>
      <protection hidden="1"/>
    </xf>
    <xf numFmtId="0" fontId="14" fillId="5" borderId="22" xfId="0" applyFont="1" applyFill="1" applyBorder="1" applyAlignment="1" applyProtection="1">
      <alignment horizontal="center"/>
      <protection hidden="1"/>
    </xf>
    <xf numFmtId="0" fontId="14" fillId="5" borderId="23" xfId="0" applyFont="1" applyFill="1" applyBorder="1" applyAlignment="1" applyProtection="1">
      <alignment horizontal="center"/>
      <protection hidden="1"/>
    </xf>
    <xf numFmtId="0" fontId="16" fillId="0" borderId="0" xfId="0" applyFont="1" applyAlignment="1" applyProtection="1">
      <alignment horizontal="center"/>
      <protection hidden="1"/>
    </xf>
    <xf numFmtId="0" fontId="20" fillId="7" borderId="0" xfId="0" applyFont="1" applyFill="1" applyAlignment="1" applyProtection="1">
      <alignment horizontal="center" vertical="center"/>
      <protection hidden="1"/>
    </xf>
    <xf numFmtId="0" fontId="32" fillId="10" borderId="14" xfId="0" applyFont="1" applyFill="1" applyBorder="1" applyAlignment="1" applyProtection="1">
      <alignment horizontal="left" vertical="center" wrapText="1"/>
      <protection hidden="1"/>
    </xf>
    <xf numFmtId="0" fontId="32" fillId="10" borderId="15" xfId="0" applyFont="1" applyFill="1" applyBorder="1" applyAlignment="1" applyProtection="1">
      <alignment horizontal="left" vertical="center" wrapText="1"/>
      <protection hidden="1"/>
    </xf>
    <xf numFmtId="0" fontId="32" fillId="10" borderId="17" xfId="0" applyFont="1" applyFill="1" applyBorder="1" applyAlignment="1" applyProtection="1">
      <alignment horizontal="left" vertical="center" wrapText="1"/>
      <protection hidden="1"/>
    </xf>
    <xf numFmtId="0" fontId="32" fillId="10" borderId="18" xfId="0" applyFont="1" applyFill="1" applyBorder="1" applyAlignment="1" applyProtection="1">
      <alignment horizontal="left" vertical="center" wrapText="1"/>
      <protection hidden="1"/>
    </xf>
    <xf numFmtId="0" fontId="16" fillId="2" borderId="21" xfId="0" applyFont="1" applyFill="1" applyBorder="1" applyAlignment="1" applyProtection="1">
      <alignment horizontal="center"/>
      <protection hidden="1"/>
    </xf>
    <xf numFmtId="0" fontId="16" fillId="0" borderId="21" xfId="0" applyFont="1" applyBorder="1" applyAlignment="1" applyProtection="1">
      <alignment horizontal="center"/>
      <protection hidden="1"/>
    </xf>
    <xf numFmtId="0" fontId="13" fillId="4" borderId="14" xfId="0" applyFont="1" applyFill="1" applyBorder="1" applyAlignment="1" applyProtection="1">
      <alignment horizontal="left" vertical="center" wrapText="1"/>
      <protection locked="0" hidden="1"/>
    </xf>
    <xf numFmtId="0" fontId="13" fillId="4" borderId="15" xfId="0" applyFont="1" applyFill="1" applyBorder="1" applyAlignment="1" applyProtection="1">
      <alignment horizontal="left" vertical="center" wrapText="1"/>
      <protection locked="0" hidden="1"/>
    </xf>
    <xf numFmtId="0" fontId="13" fillId="4" borderId="16" xfId="0" applyFont="1" applyFill="1" applyBorder="1" applyAlignment="1" applyProtection="1">
      <alignment horizontal="left" vertical="center" wrapText="1"/>
      <protection locked="0" hidden="1"/>
    </xf>
    <xf numFmtId="0" fontId="13" fillId="4" borderId="17" xfId="0" applyFont="1" applyFill="1" applyBorder="1" applyAlignment="1" applyProtection="1">
      <alignment horizontal="left" vertical="center" wrapText="1"/>
      <protection locked="0" hidden="1"/>
    </xf>
    <xf numFmtId="0" fontId="13" fillId="4" borderId="18" xfId="0" applyFont="1" applyFill="1" applyBorder="1" applyAlignment="1" applyProtection="1">
      <alignment horizontal="left" vertical="center" wrapText="1"/>
      <protection locked="0" hidden="1"/>
    </xf>
    <xf numFmtId="0" fontId="13" fillId="4" borderId="19" xfId="0" applyFont="1" applyFill="1" applyBorder="1" applyAlignment="1" applyProtection="1">
      <alignment horizontal="left" vertical="center" wrapText="1"/>
      <protection locked="0" hidden="1"/>
    </xf>
    <xf numFmtId="0" fontId="44" fillId="0" borderId="0" xfId="0" applyFont="1" applyAlignment="1" applyProtection="1">
      <alignment horizontal="center" vertical="center"/>
      <protection hidden="1"/>
    </xf>
    <xf numFmtId="0" fontId="44" fillId="0" borderId="28" xfId="0" applyFont="1" applyBorder="1" applyAlignment="1" applyProtection="1">
      <alignment horizontal="center" vertical="center"/>
      <protection hidden="1"/>
    </xf>
    <xf numFmtId="0" fontId="35" fillId="2" borderId="0" xfId="0" applyFont="1" applyFill="1" applyAlignment="1" applyProtection="1">
      <alignment horizontal="center" wrapText="1"/>
      <protection hidden="1"/>
    </xf>
    <xf numFmtId="164" fontId="16" fillId="8" borderId="0" xfId="0" applyNumberFormat="1" applyFont="1" applyFill="1" applyAlignment="1" applyProtection="1">
      <alignment horizontal="center"/>
      <protection hidden="1"/>
    </xf>
    <xf numFmtId="0" fontId="31" fillId="2" borderId="0" xfId="0" applyFont="1" applyFill="1" applyAlignment="1" applyProtection="1">
      <alignment horizontal="center"/>
      <protection hidden="1"/>
    </xf>
    <xf numFmtId="0" fontId="32" fillId="2" borderId="0" xfId="0" applyFont="1" applyFill="1" applyAlignment="1" applyProtection="1">
      <alignment horizontal="center" wrapText="1"/>
      <protection hidden="1"/>
    </xf>
    <xf numFmtId="0" fontId="32" fillId="2" borderId="0" xfId="0" applyFont="1" applyFill="1" applyAlignment="1" applyProtection="1">
      <alignment horizontal="center" vertical="center" wrapText="1"/>
      <protection hidden="1"/>
    </xf>
    <xf numFmtId="0" fontId="13" fillId="4" borderId="13" xfId="6" applyFont="1" applyFill="1" applyBorder="1" applyAlignment="1" applyProtection="1">
      <alignment horizontal="center" vertical="center"/>
      <protection locked="0" hidden="1"/>
    </xf>
    <xf numFmtId="0" fontId="13" fillId="4" borderId="25" xfId="6" applyFont="1" applyFill="1" applyBorder="1" applyAlignment="1" applyProtection="1">
      <alignment horizontal="center" vertical="center"/>
      <protection locked="0" hidden="1"/>
    </xf>
    <xf numFmtId="0" fontId="13" fillId="4" borderId="27" xfId="6" applyFont="1" applyFill="1" applyBorder="1" applyAlignment="1" applyProtection="1">
      <alignment horizontal="center" vertical="center"/>
      <protection locked="0" hidden="1"/>
    </xf>
    <xf numFmtId="164" fontId="10" fillId="2" borderId="32" xfId="0" applyNumberFormat="1" applyFont="1" applyFill="1" applyBorder="1" applyAlignment="1" applyProtection="1">
      <alignment horizontal="right" vertical="center"/>
      <protection hidden="1"/>
    </xf>
    <xf numFmtId="0" fontId="71" fillId="2" borderId="0" xfId="0" applyFont="1" applyFill="1" applyAlignment="1" applyProtection="1">
      <alignment horizontal="center"/>
      <protection hidden="1"/>
    </xf>
    <xf numFmtId="164" fontId="22" fillId="3" borderId="70" xfId="8" applyNumberFormat="1" applyFont="1" applyFill="1" applyBorder="1" applyAlignment="1" applyProtection="1">
      <alignment horizontal="right" vertical="center"/>
      <protection hidden="1"/>
    </xf>
    <xf numFmtId="164" fontId="10" fillId="2" borderId="13" xfId="0" applyNumberFormat="1" applyFont="1" applyFill="1" applyBorder="1" applyAlignment="1" applyProtection="1">
      <alignment horizontal="right" vertical="center"/>
      <protection hidden="1"/>
    </xf>
    <xf numFmtId="0" fontId="57" fillId="3" borderId="13" xfId="6" applyFont="1" applyFill="1" applyBorder="1" applyAlignment="1" applyProtection="1">
      <alignment horizontal="left" vertical="center" wrapText="1"/>
      <protection hidden="1"/>
    </xf>
    <xf numFmtId="164" fontId="60" fillId="4" borderId="25" xfId="0" applyNumberFormat="1" applyFont="1" applyFill="1" applyBorder="1" applyAlignment="1" applyProtection="1">
      <alignment horizontal="center"/>
      <protection locked="0" hidden="1"/>
    </xf>
    <xf numFmtId="164" fontId="60" fillId="4" borderId="27" xfId="0" applyNumberFormat="1" applyFont="1" applyFill="1" applyBorder="1" applyAlignment="1" applyProtection="1">
      <alignment horizontal="center"/>
      <protection locked="0" hidden="1"/>
    </xf>
    <xf numFmtId="0" fontId="22" fillId="3" borderId="17" xfId="0" applyFont="1" applyFill="1" applyBorder="1" applyAlignment="1" applyProtection="1">
      <alignment horizontal="center"/>
      <protection hidden="1"/>
    </xf>
    <xf numFmtId="0" fontId="22" fillId="3" borderId="19" xfId="0" applyFont="1" applyFill="1" applyBorder="1" applyAlignment="1" applyProtection="1">
      <alignment horizontal="center"/>
      <protection hidden="1"/>
    </xf>
    <xf numFmtId="164" fontId="10" fillId="2" borderId="13" xfId="8" applyNumberFormat="1" applyFont="1" applyFill="1" applyBorder="1" applyAlignment="1" applyProtection="1">
      <alignment horizontal="right" vertical="center"/>
      <protection hidden="1"/>
    </xf>
    <xf numFmtId="0" fontId="10" fillId="2" borderId="0" xfId="0" applyFont="1" applyFill="1" applyAlignment="1" applyProtection="1">
      <alignment horizontal="center"/>
      <protection hidden="1"/>
    </xf>
    <xf numFmtId="0" fontId="10" fillId="2" borderId="0" xfId="0" applyFont="1" applyFill="1" applyAlignment="1" applyProtection="1">
      <alignment horizontal="center" vertical="center"/>
      <protection hidden="1"/>
    </xf>
    <xf numFmtId="164" fontId="44" fillId="4" borderId="13" xfId="0" applyNumberFormat="1" applyFont="1" applyFill="1" applyBorder="1" applyAlignment="1" applyProtection="1">
      <alignment horizontal="right" vertical="center"/>
      <protection locked="0" hidden="1"/>
    </xf>
    <xf numFmtId="164" fontId="13" fillId="2" borderId="33" xfId="8" applyNumberFormat="1" applyFont="1" applyFill="1" applyBorder="1" applyAlignment="1" applyProtection="1">
      <alignment horizontal="right" vertical="center"/>
      <protection hidden="1"/>
    </xf>
    <xf numFmtId="164" fontId="21" fillId="2" borderId="13" xfId="8" applyNumberFormat="1" applyFont="1" applyFill="1" applyBorder="1" applyAlignment="1" applyProtection="1">
      <alignment horizontal="right" vertical="center"/>
      <protection hidden="1"/>
    </xf>
    <xf numFmtId="164" fontId="44" fillId="4" borderId="27" xfId="0" applyNumberFormat="1" applyFont="1" applyFill="1" applyBorder="1" applyAlignment="1" applyProtection="1">
      <alignment horizontal="right" vertical="center"/>
      <protection locked="0" hidden="1"/>
    </xf>
    <xf numFmtId="0" fontId="21" fillId="9" borderId="0" xfId="0" applyFont="1" applyFill="1" applyAlignment="1" applyProtection="1">
      <alignment horizontal="center"/>
      <protection hidden="1"/>
    </xf>
    <xf numFmtId="164" fontId="13" fillId="4" borderId="25" xfId="3" applyNumberFormat="1" applyFont="1" applyFill="1" applyBorder="1" applyAlignment="1" applyProtection="1">
      <alignment horizontal="center"/>
      <protection locked="0" hidden="1"/>
    </xf>
    <xf numFmtId="164" fontId="13" fillId="4" borderId="27" xfId="3" applyNumberFormat="1" applyFont="1" applyFill="1" applyBorder="1" applyAlignment="1" applyProtection="1">
      <alignment horizontal="center"/>
      <protection locked="0" hidden="1"/>
    </xf>
    <xf numFmtId="164" fontId="13" fillId="4" borderId="25" xfId="0" applyNumberFormat="1" applyFont="1" applyFill="1" applyBorder="1" applyAlignment="1" applyProtection="1">
      <alignment horizontal="center" vertical="center"/>
      <protection locked="0" hidden="1"/>
    </xf>
    <xf numFmtId="164" fontId="13" fillId="4" borderId="27" xfId="0" applyNumberFormat="1" applyFont="1" applyFill="1" applyBorder="1" applyAlignment="1" applyProtection="1">
      <alignment horizontal="center" vertical="center"/>
      <protection locked="0" hidden="1"/>
    </xf>
    <xf numFmtId="0" fontId="21" fillId="4" borderId="13" xfId="8" applyNumberFormat="1" applyFont="1" applyFill="1" applyBorder="1" applyAlignment="1" applyProtection="1">
      <alignment horizontal="center"/>
      <protection locked="0" hidden="1"/>
    </xf>
    <xf numFmtId="0" fontId="50" fillId="2" borderId="0" xfId="3" applyFont="1" applyFill="1" applyBorder="1" applyAlignment="1" applyProtection="1">
      <alignment horizontal="center"/>
      <protection hidden="1"/>
    </xf>
    <xf numFmtId="0" fontId="10" fillId="2" borderId="13" xfId="6" applyFont="1" applyFill="1" applyBorder="1" applyAlignment="1" applyProtection="1">
      <alignment horizontal="center"/>
      <protection hidden="1"/>
    </xf>
    <xf numFmtId="0" fontId="22" fillId="2" borderId="0" xfId="3" applyFont="1" applyFill="1" applyBorder="1" applyAlignment="1" applyProtection="1">
      <alignment horizontal="center" wrapText="1"/>
      <protection hidden="1"/>
    </xf>
    <xf numFmtId="49" fontId="21" fillId="4" borderId="13" xfId="7" applyNumberFormat="1" applyFont="1" applyFill="1" applyBorder="1" applyAlignment="1" applyProtection="1">
      <alignment horizontal="center"/>
      <protection locked="0" hidden="1"/>
    </xf>
    <xf numFmtId="164" fontId="10" fillId="2" borderId="0" xfId="8" applyNumberFormat="1" applyFont="1" applyFill="1" applyBorder="1" applyAlignment="1" applyProtection="1">
      <alignment horizontal="right"/>
      <protection hidden="1"/>
    </xf>
    <xf numFmtId="164" fontId="10" fillId="2" borderId="0" xfId="0" applyNumberFormat="1" applyFont="1" applyFill="1" applyAlignment="1" applyProtection="1">
      <alignment horizontal="right"/>
      <protection hidden="1"/>
    </xf>
    <xf numFmtId="49" fontId="21" fillId="4" borderId="13" xfId="7" applyNumberFormat="1" applyFont="1" applyFill="1" applyBorder="1" applyAlignment="1" applyProtection="1">
      <alignment horizontal="center" vertical="center"/>
      <protection locked="0" hidden="1"/>
    </xf>
    <xf numFmtId="0" fontId="22" fillId="2" borderId="0" xfId="3" applyFont="1" applyFill="1" applyBorder="1" applyAlignment="1" applyProtection="1">
      <alignment horizontal="center" vertical="center"/>
      <protection hidden="1"/>
    </xf>
    <xf numFmtId="0" fontId="21" fillId="4" borderId="13" xfId="8" applyNumberFormat="1" applyFont="1" applyFill="1" applyBorder="1" applyAlignment="1" applyProtection="1">
      <alignment horizontal="center" vertical="center"/>
      <protection locked="0" hidden="1"/>
    </xf>
    <xf numFmtId="0" fontId="21" fillId="4" borderId="25" xfId="8" applyNumberFormat="1" applyFont="1" applyFill="1" applyBorder="1" applyAlignment="1" applyProtection="1">
      <alignment horizontal="center" vertical="center"/>
      <protection locked="0" hidden="1"/>
    </xf>
    <xf numFmtId="0" fontId="48" fillId="14" borderId="61" xfId="0" applyFont="1" applyFill="1" applyBorder="1" applyAlignment="1" applyProtection="1">
      <alignment horizontal="center" wrapText="1"/>
      <protection hidden="1"/>
    </xf>
    <xf numFmtId="0" fontId="48" fillId="14" borderId="62" xfId="0" applyFont="1" applyFill="1" applyBorder="1" applyAlignment="1" applyProtection="1">
      <alignment horizontal="center" wrapText="1"/>
      <protection hidden="1"/>
    </xf>
    <xf numFmtId="0" fontId="48" fillId="14" borderId="63" xfId="0" applyFont="1" applyFill="1" applyBorder="1" applyAlignment="1" applyProtection="1">
      <alignment horizontal="center" wrapText="1"/>
      <protection hidden="1"/>
    </xf>
    <xf numFmtId="0" fontId="21" fillId="2" borderId="0" xfId="6" applyFont="1" applyFill="1" applyBorder="1" applyAlignment="1" applyProtection="1">
      <alignment horizontal="center"/>
      <protection hidden="1"/>
    </xf>
    <xf numFmtId="0" fontId="57" fillId="2" borderId="0" xfId="6" applyFont="1" applyFill="1" applyBorder="1" applyAlignment="1" applyProtection="1">
      <alignment horizontal="center" wrapText="1"/>
      <protection hidden="1"/>
    </xf>
    <xf numFmtId="0" fontId="43" fillId="2" borderId="0" xfId="6" applyFont="1" applyFill="1" applyBorder="1" applyAlignment="1" applyProtection="1">
      <alignment horizontal="center" wrapText="1"/>
      <protection hidden="1"/>
    </xf>
    <xf numFmtId="0" fontId="43" fillId="2" borderId="0" xfId="0" applyFont="1" applyFill="1" applyAlignment="1" applyProtection="1">
      <alignment horizontal="center" vertical="center"/>
      <protection hidden="1"/>
    </xf>
    <xf numFmtId="164" fontId="13" fillId="2" borderId="13" xfId="8" applyNumberFormat="1" applyFont="1" applyFill="1" applyBorder="1" applyAlignment="1" applyProtection="1">
      <alignment horizontal="right" vertical="center"/>
      <protection hidden="1"/>
    </xf>
    <xf numFmtId="164" fontId="44" fillId="4" borderId="13" xfId="0" applyNumberFormat="1" applyFont="1" applyFill="1" applyBorder="1" applyAlignment="1" applyProtection="1">
      <alignment vertical="center"/>
      <protection locked="0" hidden="1"/>
    </xf>
    <xf numFmtId="164" fontId="13" fillId="2" borderId="13" xfId="8" applyNumberFormat="1" applyFont="1" applyFill="1" applyBorder="1" applyAlignment="1" applyProtection="1">
      <alignment vertical="center"/>
      <protection hidden="1"/>
    </xf>
    <xf numFmtId="0" fontId="22" fillId="9" borderId="0" xfId="6" applyFont="1" applyFill="1" applyBorder="1" applyAlignment="1" applyProtection="1">
      <alignment horizontal="center"/>
      <protection hidden="1"/>
    </xf>
    <xf numFmtId="0" fontId="22" fillId="3" borderId="0" xfId="0" applyFont="1" applyFill="1" applyAlignment="1" applyProtection="1">
      <alignment horizontal="center"/>
      <protection hidden="1"/>
    </xf>
    <xf numFmtId="0" fontId="22" fillId="3" borderId="28" xfId="0" applyFont="1" applyFill="1" applyBorder="1" applyAlignment="1" applyProtection="1">
      <alignment horizontal="center"/>
      <protection hidden="1"/>
    </xf>
    <xf numFmtId="0" fontId="10" fillId="0" borderId="0" xfId="6" applyFont="1" applyBorder="1" applyAlignment="1" applyProtection="1">
      <alignment horizontal="center"/>
      <protection hidden="1"/>
    </xf>
    <xf numFmtId="0" fontId="21" fillId="3" borderId="0" xfId="0" applyFont="1" applyFill="1" applyAlignment="1" applyProtection="1">
      <alignment horizontal="center"/>
      <protection hidden="1"/>
    </xf>
    <xf numFmtId="0" fontId="22" fillId="2" borderId="0" xfId="0" applyFont="1" applyFill="1" applyAlignment="1" applyProtection="1">
      <alignment horizontal="center" vertical="center" wrapText="1"/>
      <protection hidden="1"/>
    </xf>
    <xf numFmtId="0" fontId="14" fillId="5" borderId="37" xfId="0" applyFont="1" applyFill="1" applyBorder="1" applyAlignment="1" applyProtection="1">
      <alignment horizontal="center"/>
      <protection hidden="1"/>
    </xf>
    <xf numFmtId="0" fontId="55" fillId="12" borderId="0" xfId="4" applyFont="1" applyFill="1" applyAlignment="1" applyProtection="1">
      <alignment horizontal="center"/>
      <protection hidden="1"/>
    </xf>
    <xf numFmtId="0" fontId="14" fillId="12" borderId="0" xfId="0" applyFont="1" applyFill="1" applyAlignment="1" applyProtection="1">
      <alignment horizontal="center"/>
      <protection hidden="1"/>
    </xf>
    <xf numFmtId="0" fontId="32" fillId="10" borderId="0" xfId="0" applyFont="1" applyFill="1" applyAlignment="1" applyProtection="1">
      <alignment horizontal="left" vertical="center" wrapText="1"/>
      <protection hidden="1"/>
    </xf>
    <xf numFmtId="0" fontId="21" fillId="4" borderId="25" xfId="8" applyNumberFormat="1" applyFont="1" applyFill="1" applyBorder="1" applyAlignment="1" applyProtection="1">
      <alignment horizontal="center"/>
      <protection locked="0" hidden="1"/>
    </xf>
    <xf numFmtId="0" fontId="21" fillId="4" borderId="26" xfId="8" applyNumberFormat="1" applyFont="1" applyFill="1" applyBorder="1" applyAlignment="1" applyProtection="1">
      <alignment horizontal="center"/>
      <protection locked="0" hidden="1"/>
    </xf>
    <xf numFmtId="0" fontId="21" fillId="4" borderId="27" xfId="8" applyNumberFormat="1" applyFont="1" applyFill="1" applyBorder="1" applyAlignment="1" applyProtection="1">
      <alignment horizontal="center"/>
      <protection locked="0" hidden="1"/>
    </xf>
    <xf numFmtId="0" fontId="14" fillId="5" borderId="0" xfId="6" applyFont="1" applyFill="1" applyBorder="1" applyAlignment="1" applyProtection="1">
      <alignment horizontal="center"/>
      <protection hidden="1"/>
    </xf>
    <xf numFmtId="0" fontId="43" fillId="2" borderId="0" xfId="3" applyFont="1" applyFill="1" applyBorder="1" applyAlignment="1" applyProtection="1">
      <alignment horizontal="center" vertical="center"/>
      <protection hidden="1"/>
    </xf>
    <xf numFmtId="0" fontId="22" fillId="2" borderId="0" xfId="3" applyFont="1" applyFill="1" applyBorder="1" applyAlignment="1" applyProtection="1">
      <alignment horizontal="center"/>
      <protection hidden="1"/>
    </xf>
    <xf numFmtId="0" fontId="22" fillId="2" borderId="0" xfId="3" applyFont="1" applyFill="1" applyBorder="1" applyAlignment="1" applyProtection="1">
      <alignment horizontal="center" vertical="center" wrapText="1"/>
      <protection hidden="1"/>
    </xf>
    <xf numFmtId="164" fontId="21" fillId="4" borderId="25" xfId="8" applyNumberFormat="1" applyFont="1" applyFill="1" applyBorder="1" applyAlignment="1" applyProtection="1">
      <alignment horizontal="center" vertical="center"/>
      <protection locked="0" hidden="1"/>
    </xf>
    <xf numFmtId="164" fontId="21" fillId="4" borderId="26" xfId="8" applyNumberFormat="1" applyFont="1" applyFill="1" applyBorder="1" applyAlignment="1" applyProtection="1">
      <alignment horizontal="center" vertical="center"/>
      <protection locked="0" hidden="1"/>
    </xf>
    <xf numFmtId="0" fontId="52" fillId="2" borderId="0" xfId="6" applyFont="1" applyFill="1" applyBorder="1" applyAlignment="1" applyProtection="1">
      <alignment horizontal="center"/>
      <protection hidden="1"/>
    </xf>
    <xf numFmtId="164" fontId="21" fillId="4" borderId="13" xfId="8" applyNumberFormat="1" applyFont="1" applyFill="1" applyBorder="1" applyAlignment="1" applyProtection="1">
      <alignment horizontal="center" vertical="center"/>
      <protection locked="0" hidden="1"/>
    </xf>
    <xf numFmtId="0" fontId="13" fillId="2" borderId="13" xfId="6" applyFont="1" applyFill="1" applyBorder="1" applyAlignment="1" applyProtection="1">
      <alignment horizontal="center" vertical="center" wrapText="1"/>
      <protection hidden="1"/>
    </xf>
    <xf numFmtId="164" fontId="21" fillId="4" borderId="13" xfId="8" applyNumberFormat="1" applyFont="1" applyFill="1" applyBorder="1" applyAlignment="1" applyProtection="1">
      <alignment horizontal="center"/>
      <protection locked="0" hidden="1"/>
    </xf>
    <xf numFmtId="0" fontId="22" fillId="2" borderId="0" xfId="6" applyFont="1" applyFill="1" applyBorder="1" applyAlignment="1" applyProtection="1">
      <alignment horizontal="center" wrapText="1"/>
      <protection hidden="1"/>
    </xf>
    <xf numFmtId="164" fontId="21" fillId="2" borderId="0" xfId="8" applyNumberFormat="1" applyFont="1" applyFill="1" applyBorder="1" applyAlignment="1" applyProtection="1">
      <alignment horizontal="right"/>
      <protection hidden="1"/>
    </xf>
    <xf numFmtId="0" fontId="21" fillId="6" borderId="0" xfId="0" applyFont="1" applyFill="1" applyAlignment="1" applyProtection="1">
      <alignment horizontal="center"/>
      <protection hidden="1"/>
    </xf>
    <xf numFmtId="0" fontId="21" fillId="2" borderId="0" xfId="0" applyFont="1" applyFill="1" applyAlignment="1" applyProtection="1">
      <alignment horizontal="center"/>
      <protection hidden="1"/>
    </xf>
    <xf numFmtId="0" fontId="21" fillId="9" borderId="0" xfId="0" applyFont="1" applyFill="1" applyAlignment="1" applyProtection="1">
      <alignment horizontal="center" vertical="center"/>
      <protection hidden="1"/>
    </xf>
    <xf numFmtId="164" fontId="8" fillId="4" borderId="32" xfId="0" applyNumberFormat="1" applyFont="1" applyFill="1" applyBorder="1" applyAlignment="1" applyProtection="1">
      <alignment horizontal="center"/>
      <protection locked="0" hidden="1"/>
    </xf>
    <xf numFmtId="164" fontId="21" fillId="0" borderId="0" xfId="8" applyNumberFormat="1" applyFont="1" applyBorder="1" applyAlignment="1" applyProtection="1">
      <alignment horizontal="right"/>
      <protection hidden="1"/>
    </xf>
    <xf numFmtId="164" fontId="10" fillId="0" borderId="0" xfId="0" applyNumberFormat="1" applyFont="1" applyAlignment="1" applyProtection="1">
      <alignment horizontal="right"/>
      <protection hidden="1"/>
    </xf>
    <xf numFmtId="0" fontId="22" fillId="3" borderId="0" xfId="6" applyFont="1" applyFill="1" applyBorder="1" applyAlignment="1" applyProtection="1">
      <alignment horizontal="center"/>
      <protection hidden="1"/>
    </xf>
    <xf numFmtId="0" fontId="8" fillId="2" borderId="0" xfId="0" applyFont="1" applyFill="1" applyAlignment="1" applyProtection="1">
      <alignment horizontal="center"/>
      <protection hidden="1"/>
    </xf>
    <xf numFmtId="164" fontId="8" fillId="4" borderId="25" xfId="0" applyNumberFormat="1" applyFont="1" applyFill="1" applyBorder="1" applyAlignment="1" applyProtection="1">
      <alignment horizontal="center"/>
      <protection locked="0" hidden="1"/>
    </xf>
    <xf numFmtId="164" fontId="8" fillId="4" borderId="27" xfId="0" applyNumberFormat="1" applyFont="1" applyFill="1" applyBorder="1" applyAlignment="1" applyProtection="1">
      <alignment horizontal="center"/>
      <protection locked="0" hidden="1"/>
    </xf>
    <xf numFmtId="0" fontId="22" fillId="3" borderId="13" xfId="0" applyFont="1" applyFill="1" applyBorder="1" applyAlignment="1" applyProtection="1">
      <alignment horizontal="center"/>
      <protection hidden="1"/>
    </xf>
    <xf numFmtId="0" fontId="60" fillId="2" borderId="13" xfId="0" applyFont="1" applyFill="1" applyBorder="1" applyAlignment="1" applyProtection="1">
      <alignment horizontal="center" vertical="center"/>
      <protection hidden="1"/>
    </xf>
    <xf numFmtId="164" fontId="13" fillId="4" borderId="25" xfId="6" applyNumberFormat="1" applyFont="1" applyFill="1" applyBorder="1" applyAlignment="1" applyProtection="1">
      <alignment horizontal="center"/>
      <protection locked="0" hidden="1"/>
    </xf>
    <xf numFmtId="164" fontId="13" fillId="4" borderId="27" xfId="6" applyNumberFormat="1" applyFont="1" applyFill="1" applyBorder="1" applyAlignment="1" applyProtection="1">
      <alignment horizontal="center"/>
      <protection locked="0" hidden="1"/>
    </xf>
    <xf numFmtId="164" fontId="13" fillId="4" borderId="25" xfId="0" applyNumberFormat="1" applyFont="1" applyFill="1" applyBorder="1" applyAlignment="1" applyProtection="1">
      <alignment horizontal="center"/>
      <protection locked="0" hidden="1"/>
    </xf>
    <xf numFmtId="164" fontId="13" fillId="4" borderId="27" xfId="0" applyNumberFormat="1" applyFont="1" applyFill="1" applyBorder="1" applyAlignment="1" applyProtection="1">
      <alignment horizontal="center"/>
      <protection locked="0" hidden="1"/>
    </xf>
    <xf numFmtId="164" fontId="13" fillId="4" borderId="25" xfId="0" applyNumberFormat="1" applyFont="1" applyFill="1" applyBorder="1" applyAlignment="1" applyProtection="1">
      <alignment horizontal="center" wrapText="1"/>
      <protection locked="0" hidden="1"/>
    </xf>
    <xf numFmtId="164" fontId="13" fillId="4" borderId="27" xfId="0" applyNumberFormat="1" applyFont="1" applyFill="1" applyBorder="1" applyAlignment="1" applyProtection="1">
      <alignment horizontal="center" wrapText="1"/>
      <protection locked="0" hidden="1"/>
    </xf>
    <xf numFmtId="164" fontId="61" fillId="4" borderId="25" xfId="0" applyNumberFormat="1" applyFont="1" applyFill="1" applyBorder="1" applyAlignment="1" applyProtection="1">
      <alignment horizontal="center"/>
      <protection locked="0" hidden="1"/>
    </xf>
    <xf numFmtId="164" fontId="61" fillId="4" borderId="27" xfId="0" applyNumberFormat="1" applyFont="1" applyFill="1" applyBorder="1" applyAlignment="1" applyProtection="1">
      <alignment horizontal="center"/>
      <protection locked="0" hidden="1"/>
    </xf>
    <xf numFmtId="0" fontId="13" fillId="4" borderId="38" xfId="0" applyFont="1" applyFill="1" applyBorder="1" applyAlignment="1" applyProtection="1">
      <alignment horizontal="left" vertical="center" wrapText="1"/>
      <protection locked="0" hidden="1"/>
    </xf>
    <xf numFmtId="0" fontId="13" fillId="4" borderId="0" xfId="0" applyFont="1" applyFill="1" applyAlignment="1" applyProtection="1">
      <alignment horizontal="left" vertical="center" wrapText="1"/>
      <protection locked="0" hidden="1"/>
    </xf>
    <xf numFmtId="0" fontId="13" fillId="4" borderId="28" xfId="0" applyFont="1" applyFill="1" applyBorder="1" applyAlignment="1" applyProtection="1">
      <alignment horizontal="left" vertical="center" wrapText="1"/>
      <protection locked="0" hidden="1"/>
    </xf>
    <xf numFmtId="164" fontId="13" fillId="2" borderId="71" xfId="8" applyNumberFormat="1" applyFont="1" applyFill="1" applyBorder="1" applyAlignment="1" applyProtection="1">
      <alignment horizontal="right" vertical="center"/>
      <protection hidden="1"/>
    </xf>
    <xf numFmtId="164" fontId="13" fillId="2" borderId="72" xfId="8" applyNumberFormat="1" applyFont="1" applyFill="1" applyBorder="1" applyAlignment="1" applyProtection="1">
      <alignment horizontal="right" vertical="center"/>
      <protection hidden="1"/>
    </xf>
    <xf numFmtId="164" fontId="10" fillId="2" borderId="0" xfId="0" applyNumberFormat="1" applyFont="1" applyFill="1" applyAlignment="1" applyProtection="1">
      <alignment horizontal="right" vertical="center"/>
      <protection hidden="1"/>
    </xf>
    <xf numFmtId="0" fontId="21" fillId="3" borderId="0" xfId="0" applyFont="1" applyFill="1" applyAlignment="1" applyProtection="1">
      <alignment horizontal="center" vertical="center"/>
      <protection hidden="1"/>
    </xf>
    <xf numFmtId="164" fontId="13" fillId="2" borderId="25" xfId="8" applyNumberFormat="1" applyFont="1" applyFill="1" applyBorder="1" applyAlignment="1" applyProtection="1">
      <alignment vertical="center"/>
      <protection hidden="1"/>
    </xf>
    <xf numFmtId="164" fontId="13" fillId="2" borderId="27" xfId="8" applyNumberFormat="1" applyFont="1" applyFill="1" applyBorder="1" applyAlignment="1" applyProtection="1">
      <alignment vertical="center"/>
      <protection hidden="1"/>
    </xf>
    <xf numFmtId="164" fontId="13" fillId="2" borderId="27" xfId="8" applyNumberFormat="1" applyFont="1" applyFill="1" applyBorder="1" applyAlignment="1" applyProtection="1">
      <alignment horizontal="right" vertical="center"/>
      <protection hidden="1"/>
    </xf>
    <xf numFmtId="164" fontId="10" fillId="2" borderId="25" xfId="0" applyNumberFormat="1" applyFont="1" applyFill="1" applyBorder="1" applyAlignment="1" applyProtection="1">
      <alignment horizontal="right" vertical="center"/>
      <protection hidden="1"/>
    </xf>
    <xf numFmtId="164" fontId="10" fillId="2" borderId="27" xfId="0" applyNumberFormat="1" applyFont="1" applyFill="1" applyBorder="1" applyAlignment="1" applyProtection="1">
      <alignment horizontal="right" vertical="center"/>
      <protection hidden="1"/>
    </xf>
    <xf numFmtId="0" fontId="22" fillId="4" borderId="17" xfId="0" applyFont="1" applyFill="1" applyBorder="1" applyAlignment="1" applyProtection="1">
      <alignment horizontal="center"/>
      <protection locked="0" hidden="1"/>
    </xf>
    <xf numFmtId="0" fontId="22" fillId="4" borderId="19" xfId="0" applyFont="1" applyFill="1" applyBorder="1" applyAlignment="1" applyProtection="1">
      <alignment horizontal="center"/>
      <protection locked="0" hidden="1"/>
    </xf>
    <xf numFmtId="0" fontId="22" fillId="4" borderId="33" xfId="0" applyFont="1" applyFill="1" applyBorder="1" applyAlignment="1" applyProtection="1">
      <alignment horizontal="center"/>
      <protection locked="0" hidden="1"/>
    </xf>
    <xf numFmtId="0" fontId="22" fillId="4" borderId="0" xfId="0" applyFont="1" applyFill="1" applyAlignment="1" applyProtection="1">
      <alignment horizontal="center"/>
      <protection locked="0" hidden="1"/>
    </xf>
    <xf numFmtId="0" fontId="22" fillId="4" borderId="28" xfId="0" applyFont="1" applyFill="1" applyBorder="1" applyAlignment="1" applyProtection="1">
      <alignment horizontal="center"/>
      <protection locked="0" hidden="1"/>
    </xf>
    <xf numFmtId="0" fontId="13" fillId="2" borderId="13" xfId="6" applyFont="1" applyFill="1" applyBorder="1" applyAlignment="1" applyProtection="1">
      <alignment horizontal="center" vertical="center"/>
      <protection hidden="1"/>
    </xf>
    <xf numFmtId="0" fontId="60" fillId="2" borderId="13" xfId="0" applyFont="1" applyFill="1" applyBorder="1" applyAlignment="1" applyProtection="1">
      <alignment horizontal="center" vertical="center" wrapText="1"/>
      <protection hidden="1"/>
    </xf>
    <xf numFmtId="164" fontId="60" fillId="4" borderId="26" xfId="0" applyNumberFormat="1" applyFont="1" applyFill="1" applyBorder="1" applyAlignment="1" applyProtection="1">
      <alignment horizontal="center"/>
      <protection locked="0" hidden="1"/>
    </xf>
    <xf numFmtId="164" fontId="13" fillId="4" borderId="26" xfId="3" applyNumberFormat="1" applyFont="1" applyFill="1" applyBorder="1" applyAlignment="1" applyProtection="1">
      <alignment horizontal="center"/>
      <protection locked="0" hidden="1"/>
    </xf>
    <xf numFmtId="164" fontId="13" fillId="4" borderId="26" xfId="0" applyNumberFormat="1" applyFont="1" applyFill="1" applyBorder="1" applyAlignment="1" applyProtection="1">
      <alignment horizontal="center" vertical="center"/>
      <protection locked="0" hidden="1"/>
    </xf>
    <xf numFmtId="164" fontId="13" fillId="4" borderId="13" xfId="6" applyNumberFormat="1" applyFont="1" applyFill="1" applyBorder="1" applyAlignment="1" applyProtection="1">
      <alignment horizontal="center"/>
      <protection locked="0" hidden="1"/>
    </xf>
    <xf numFmtId="164" fontId="13" fillId="4" borderId="13" xfId="0" applyNumberFormat="1" applyFont="1" applyFill="1" applyBorder="1" applyAlignment="1" applyProtection="1">
      <alignment horizontal="center"/>
      <protection locked="0" hidden="1"/>
    </xf>
    <xf numFmtId="164" fontId="13" fillId="4" borderId="13" xfId="0" applyNumberFormat="1" applyFont="1" applyFill="1" applyBorder="1" applyAlignment="1" applyProtection="1">
      <alignment horizontal="center" wrapText="1"/>
      <protection locked="0" hidden="1"/>
    </xf>
    <xf numFmtId="164" fontId="61" fillId="4" borderId="13" xfId="0" applyNumberFormat="1" applyFont="1" applyFill="1" applyBorder="1" applyAlignment="1" applyProtection="1">
      <alignment horizontal="center"/>
      <protection locked="0" hidden="1"/>
    </xf>
    <xf numFmtId="0" fontId="43" fillId="2" borderId="0" xfId="0" applyFont="1" applyFill="1" applyAlignment="1" applyProtection="1">
      <alignment horizontal="center" vertical="center" wrapText="1"/>
      <protection hidden="1"/>
    </xf>
    <xf numFmtId="164" fontId="22" fillId="2" borderId="25" xfId="0" applyNumberFormat="1" applyFont="1" applyFill="1" applyBorder="1" applyAlignment="1" applyProtection="1">
      <alignment horizontal="center"/>
      <protection hidden="1"/>
    </xf>
    <xf numFmtId="164" fontId="22" fillId="2" borderId="27" xfId="0" applyNumberFormat="1" applyFont="1" applyFill="1" applyBorder="1" applyAlignment="1" applyProtection="1">
      <alignment horizontal="center"/>
      <protection hidden="1"/>
    </xf>
    <xf numFmtId="164" fontId="13" fillId="4" borderId="26" xfId="0" applyNumberFormat="1" applyFont="1" applyFill="1" applyBorder="1" applyAlignment="1" applyProtection="1">
      <alignment horizontal="center"/>
      <protection locked="0" hidden="1"/>
    </xf>
    <xf numFmtId="164" fontId="13" fillId="2" borderId="15" xfId="8" applyNumberFormat="1" applyFont="1" applyFill="1" applyBorder="1" applyAlignment="1" applyProtection="1">
      <alignment horizontal="center" vertical="center"/>
      <protection hidden="1"/>
    </xf>
    <xf numFmtId="164" fontId="13" fillId="2" borderId="18" xfId="8" applyNumberFormat="1" applyFont="1" applyFill="1" applyBorder="1" applyAlignment="1" applyProtection="1">
      <alignment horizontal="center" vertical="center"/>
      <protection hidden="1"/>
    </xf>
    <xf numFmtId="0" fontId="8" fillId="2" borderId="15" xfId="0" applyFont="1" applyFill="1" applyBorder="1" applyAlignment="1" applyProtection="1">
      <alignment horizontal="center"/>
      <protection hidden="1"/>
    </xf>
    <xf numFmtId="0" fontId="8" fillId="2" borderId="18" xfId="0" applyFont="1" applyFill="1" applyBorder="1" applyAlignment="1" applyProtection="1">
      <alignment horizontal="center"/>
      <protection hidden="1"/>
    </xf>
    <xf numFmtId="164" fontId="10" fillId="2" borderId="15" xfId="8" applyNumberFormat="1" applyFont="1" applyFill="1" applyBorder="1" applyAlignment="1" applyProtection="1">
      <alignment horizontal="center" vertical="center"/>
      <protection hidden="1"/>
    </xf>
    <xf numFmtId="164" fontId="10" fillId="2" borderId="18" xfId="8" applyNumberFormat="1" applyFont="1" applyFill="1" applyBorder="1" applyAlignment="1" applyProtection="1">
      <alignment horizontal="center" vertical="center"/>
      <protection hidden="1"/>
    </xf>
    <xf numFmtId="0" fontId="0" fillId="2" borderId="15" xfId="0" applyFill="1" applyBorder="1" applyAlignment="1" applyProtection="1">
      <alignment horizontal="center"/>
      <protection hidden="1"/>
    </xf>
    <xf numFmtId="0" fontId="0" fillId="2" borderId="18" xfId="0" applyFill="1" applyBorder="1" applyAlignment="1" applyProtection="1">
      <alignment horizontal="center"/>
      <protection hidden="1"/>
    </xf>
    <xf numFmtId="164" fontId="10" fillId="2" borderId="26" xfId="0" applyNumberFormat="1" applyFont="1" applyFill="1" applyBorder="1" applyAlignment="1" applyProtection="1">
      <alignment horizontal="center" vertical="center"/>
      <protection hidden="1"/>
    </xf>
    <xf numFmtId="0" fontId="0" fillId="2" borderId="26" xfId="0" applyFill="1" applyBorder="1" applyAlignment="1" applyProtection="1">
      <alignment horizontal="center"/>
      <protection hidden="1"/>
    </xf>
    <xf numFmtId="164" fontId="10" fillId="0" borderId="0" xfId="8" applyNumberFormat="1" applyFont="1" applyBorder="1" applyAlignment="1" applyProtection="1">
      <alignment horizontal="right"/>
      <protection hidden="1"/>
    </xf>
    <xf numFmtId="0" fontId="10" fillId="0" borderId="0" xfId="6" applyFont="1" applyBorder="1" applyAlignment="1" applyProtection="1">
      <alignment horizontal="center" wrapText="1"/>
      <protection hidden="1"/>
    </xf>
    <xf numFmtId="0" fontId="21" fillId="0" borderId="0" xfId="6" applyFont="1" applyBorder="1" applyAlignment="1" applyProtection="1">
      <alignment horizontal="center"/>
      <protection hidden="1"/>
    </xf>
    <xf numFmtId="0" fontId="53" fillId="9" borderId="0" xfId="0" applyFont="1" applyFill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/>
      <protection hidden="1"/>
    </xf>
    <xf numFmtId="0" fontId="43" fillId="2" borderId="0" xfId="6" applyFont="1" applyFill="1" applyBorder="1" applyAlignment="1" applyProtection="1">
      <alignment horizontal="center"/>
      <protection hidden="1"/>
    </xf>
    <xf numFmtId="0" fontId="22" fillId="4" borderId="55" xfId="0" applyFont="1" applyFill="1" applyBorder="1" applyAlignment="1" applyProtection="1">
      <alignment horizontal="center"/>
      <protection locked="0" hidden="1"/>
    </xf>
    <xf numFmtId="0" fontId="14" fillId="13" borderId="0" xfId="3" applyFont="1" applyFill="1" applyBorder="1" applyAlignment="1" applyProtection="1">
      <alignment horizontal="center"/>
      <protection hidden="1"/>
    </xf>
    <xf numFmtId="0" fontId="21" fillId="0" borderId="0" xfId="0" applyFont="1" applyAlignment="1" applyProtection="1">
      <alignment horizontal="center" vertical="center"/>
      <protection hidden="1"/>
    </xf>
    <xf numFmtId="164" fontId="13" fillId="4" borderId="26" xfId="6" applyNumberFormat="1" applyFont="1" applyFill="1" applyBorder="1" applyAlignment="1" applyProtection="1">
      <alignment horizontal="center"/>
      <protection locked="0" hidden="1"/>
    </xf>
    <xf numFmtId="164" fontId="13" fillId="4" borderId="26" xfId="0" applyNumberFormat="1" applyFont="1" applyFill="1" applyBorder="1" applyAlignment="1" applyProtection="1">
      <alignment horizontal="center" wrapText="1"/>
      <protection locked="0" hidden="1"/>
    </xf>
    <xf numFmtId="164" fontId="61" fillId="4" borderId="26" xfId="0" applyNumberFormat="1" applyFont="1" applyFill="1" applyBorder="1" applyAlignment="1" applyProtection="1">
      <alignment horizontal="center"/>
      <protection locked="0" hidden="1"/>
    </xf>
    <xf numFmtId="164" fontId="21" fillId="0" borderId="0" xfId="8" applyNumberFormat="1" applyFont="1" applyBorder="1" applyAlignment="1" applyProtection="1">
      <alignment vertical="center"/>
      <protection hidden="1"/>
    </xf>
    <xf numFmtId="164" fontId="10" fillId="0" borderId="18" xfId="8" applyNumberFormat="1" applyFont="1" applyBorder="1" applyAlignment="1" applyProtection="1">
      <alignment horizontal="right"/>
      <protection hidden="1"/>
    </xf>
    <xf numFmtId="164" fontId="10" fillId="2" borderId="18" xfId="8" applyNumberFormat="1" applyFont="1" applyFill="1" applyBorder="1" applyAlignment="1" applyProtection="1">
      <alignment horizontal="right"/>
      <protection hidden="1"/>
    </xf>
    <xf numFmtId="0" fontId="22" fillId="4" borderId="58" xfId="0" applyFont="1" applyFill="1" applyBorder="1" applyAlignment="1" applyProtection="1">
      <alignment horizontal="center"/>
      <protection locked="0" hidden="1"/>
    </xf>
    <xf numFmtId="0" fontId="22" fillId="4" borderId="59" xfId="0" applyFont="1" applyFill="1" applyBorder="1" applyAlignment="1" applyProtection="1">
      <alignment horizontal="center"/>
      <protection locked="0" hidden="1"/>
    </xf>
    <xf numFmtId="0" fontId="22" fillId="4" borderId="60" xfId="0" applyFont="1" applyFill="1" applyBorder="1" applyAlignment="1" applyProtection="1">
      <alignment horizontal="center"/>
      <protection locked="0" hidden="1"/>
    </xf>
    <xf numFmtId="0" fontId="13" fillId="2" borderId="0" xfId="0" applyFont="1" applyFill="1" applyAlignment="1" applyProtection="1">
      <alignment horizontal="center" wrapText="1"/>
      <protection hidden="1"/>
    </xf>
    <xf numFmtId="0" fontId="22" fillId="4" borderId="56" xfId="0" applyFont="1" applyFill="1" applyBorder="1" applyAlignment="1" applyProtection="1">
      <alignment horizontal="center"/>
      <protection locked="0" hidden="1"/>
    </xf>
    <xf numFmtId="0" fontId="22" fillId="4" borderId="57" xfId="0" applyFont="1" applyFill="1" applyBorder="1" applyAlignment="1" applyProtection="1">
      <alignment horizontal="center"/>
      <protection locked="0" hidden="1"/>
    </xf>
    <xf numFmtId="0" fontId="71" fillId="15" borderId="61" xfId="0" applyFont="1" applyFill="1" applyBorder="1" applyAlignment="1" applyProtection="1">
      <alignment horizontal="center" wrapText="1"/>
      <protection hidden="1"/>
    </xf>
    <xf numFmtId="0" fontId="71" fillId="15" borderId="62" xfId="0" applyFont="1" applyFill="1" applyBorder="1" applyAlignment="1" applyProtection="1">
      <alignment horizontal="center" wrapText="1"/>
      <protection hidden="1"/>
    </xf>
    <xf numFmtId="0" fontId="71" fillId="15" borderId="63" xfId="0" applyFont="1" applyFill="1" applyBorder="1" applyAlignment="1" applyProtection="1">
      <alignment horizontal="center" wrapText="1"/>
      <protection hidden="1"/>
    </xf>
    <xf numFmtId="0" fontId="71" fillId="16" borderId="61" xfId="0" applyFont="1" applyFill="1" applyBorder="1" applyAlignment="1" applyProtection="1">
      <alignment horizontal="center" vertical="center" wrapText="1"/>
      <protection hidden="1"/>
    </xf>
    <xf numFmtId="0" fontId="71" fillId="16" borderId="62" xfId="0" applyFont="1" applyFill="1" applyBorder="1" applyAlignment="1" applyProtection="1">
      <alignment horizontal="center" vertical="center" wrapText="1"/>
      <protection hidden="1"/>
    </xf>
    <xf numFmtId="0" fontId="71" fillId="16" borderId="63" xfId="0" applyFont="1" applyFill="1" applyBorder="1" applyAlignment="1" applyProtection="1">
      <alignment horizontal="center" vertical="center" wrapText="1"/>
      <protection hidden="1"/>
    </xf>
    <xf numFmtId="164" fontId="10" fillId="2" borderId="25" xfId="8" applyNumberFormat="1" applyFont="1" applyFill="1" applyBorder="1" applyAlignment="1" applyProtection="1">
      <alignment horizontal="right"/>
      <protection hidden="1"/>
    </xf>
    <xf numFmtId="164" fontId="10" fillId="2" borderId="27" xfId="8" applyNumberFormat="1" applyFont="1" applyFill="1" applyBorder="1" applyAlignment="1" applyProtection="1">
      <alignment horizontal="right"/>
      <protection hidden="1"/>
    </xf>
    <xf numFmtId="164" fontId="21" fillId="2" borderId="13" xfId="8" applyNumberFormat="1" applyFont="1" applyFill="1" applyBorder="1" applyAlignment="1" applyProtection="1">
      <alignment horizontal="right"/>
      <protection hidden="1"/>
    </xf>
    <xf numFmtId="0" fontId="48" fillId="14" borderId="61" xfId="6" applyFont="1" applyFill="1" applyBorder="1" applyAlignment="1" applyProtection="1">
      <alignment horizontal="center" vertical="center" wrapText="1"/>
      <protection hidden="1"/>
    </xf>
    <xf numFmtId="0" fontId="48" fillId="14" borderId="62" xfId="6" applyFont="1" applyFill="1" applyBorder="1" applyAlignment="1" applyProtection="1">
      <alignment horizontal="center" vertical="center" wrapText="1"/>
      <protection hidden="1"/>
    </xf>
    <xf numFmtId="0" fontId="48" fillId="14" borderId="63" xfId="6" applyFont="1" applyFill="1" applyBorder="1" applyAlignment="1" applyProtection="1">
      <alignment horizontal="center" vertical="center" wrapText="1"/>
      <protection hidden="1"/>
    </xf>
    <xf numFmtId="0" fontId="58" fillId="2" borderId="0" xfId="6" applyFont="1" applyFill="1" applyBorder="1" applyAlignment="1" applyProtection="1">
      <alignment horizontal="center" wrapText="1"/>
      <protection hidden="1"/>
    </xf>
    <xf numFmtId="164" fontId="64" fillId="2" borderId="0" xfId="8" applyNumberFormat="1" applyFont="1" applyFill="1" applyBorder="1" applyAlignment="1" applyProtection="1">
      <alignment horizontal="right"/>
      <protection hidden="1"/>
    </xf>
    <xf numFmtId="164" fontId="10" fillId="2" borderId="25" xfId="8" applyNumberFormat="1" applyFont="1" applyFill="1" applyBorder="1" applyAlignment="1" applyProtection="1">
      <alignment horizontal="right" vertical="center"/>
      <protection hidden="1"/>
    </xf>
    <xf numFmtId="164" fontId="10" fillId="2" borderId="27" xfId="8" applyNumberFormat="1" applyFont="1" applyFill="1" applyBorder="1" applyAlignment="1" applyProtection="1">
      <alignment horizontal="right" vertical="center"/>
      <protection hidden="1"/>
    </xf>
    <xf numFmtId="0" fontId="66" fillId="14" borderId="64" xfId="0" applyFont="1" applyFill="1" applyBorder="1" applyAlignment="1" applyProtection="1">
      <alignment horizontal="center" vertical="center" wrapText="1"/>
      <protection hidden="1"/>
    </xf>
    <xf numFmtId="0" fontId="66" fillId="14" borderId="65" xfId="0" applyFont="1" applyFill="1" applyBorder="1" applyAlignment="1" applyProtection="1">
      <alignment horizontal="center" vertical="center" wrapText="1"/>
      <protection hidden="1"/>
    </xf>
    <xf numFmtId="0" fontId="66" fillId="14" borderId="66" xfId="0" applyFont="1" applyFill="1" applyBorder="1" applyAlignment="1" applyProtection="1">
      <alignment horizontal="center" vertical="center" wrapText="1"/>
      <protection hidden="1"/>
    </xf>
    <xf numFmtId="0" fontId="66" fillId="14" borderId="67" xfId="0" applyFont="1" applyFill="1" applyBorder="1" applyAlignment="1" applyProtection="1">
      <alignment horizontal="center" vertical="center" wrapText="1"/>
      <protection hidden="1"/>
    </xf>
    <xf numFmtId="0" fontId="66" fillId="14" borderId="68" xfId="0" applyFont="1" applyFill="1" applyBorder="1" applyAlignment="1" applyProtection="1">
      <alignment horizontal="center" vertical="center" wrapText="1"/>
      <protection hidden="1"/>
    </xf>
    <xf numFmtId="0" fontId="66" fillId="14" borderId="69" xfId="0" applyFont="1" applyFill="1" applyBorder="1" applyAlignment="1" applyProtection="1">
      <alignment horizontal="center" vertical="center" wrapText="1"/>
      <protection hidden="1"/>
    </xf>
    <xf numFmtId="0" fontId="22" fillId="4" borderId="0" xfId="0" applyFont="1" applyFill="1" applyAlignment="1" applyProtection="1">
      <alignment horizontal="center" vertical="center" wrapText="1"/>
      <protection locked="0" hidden="1"/>
    </xf>
    <xf numFmtId="0" fontId="22" fillId="4" borderId="54" xfId="0" applyFont="1" applyFill="1" applyBorder="1" applyAlignment="1" applyProtection="1">
      <alignment horizontal="center" vertical="center" wrapText="1"/>
      <protection locked="0" hidden="1"/>
    </xf>
    <xf numFmtId="164" fontId="21" fillId="2" borderId="0" xfId="0" applyNumberFormat="1" applyFont="1" applyFill="1" applyAlignment="1" applyProtection="1">
      <alignment horizontal="right"/>
      <protection hidden="1"/>
    </xf>
  </cellXfs>
  <cellStyles count="9">
    <cellStyle name="Collegamento ipertestuale" xfId="4" builtinId="8"/>
    <cellStyle name="Migliaia" xfId="1" builtinId="3"/>
    <cellStyle name="Normale" xfId="0" builtinId="0"/>
    <cellStyle name="Percentuale" xfId="5" builtinId="5"/>
    <cellStyle name="Titolo" xfId="2" builtinId="15"/>
    <cellStyle name="Titolo 2" xfId="3" builtinId="17"/>
    <cellStyle name="Titolo 3" xfId="6" builtinId="18"/>
    <cellStyle name="Titolo 4" xfId="7" builtinId="19"/>
    <cellStyle name="Totale" xfId="8" builtinId="25"/>
  </cellStyles>
  <dxfs count="59">
    <dxf>
      <font>
        <color theme="0"/>
      </font>
      <fill>
        <patternFill patternType="solid">
          <fgColor theme="0"/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solid">
          <fgColor theme="0"/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solid">
          <fgColor theme="0"/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</border>
    </dxf>
    <dxf>
      <font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</border>
    </dxf>
    <dxf>
      <font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491491</xdr:colOff>
      <xdr:row>1</xdr:row>
      <xdr:rowOff>154305</xdr:rowOff>
    </xdr:from>
    <xdr:to>
      <xdr:col>2</xdr:col>
      <xdr:colOff>430163</xdr:colOff>
      <xdr:row>7</xdr:row>
      <xdr:rowOff>180975</xdr:rowOff>
    </xdr:to>
    <xdr:pic>
      <xdr:nvPicPr>
        <xdr:cNvPr id="2" name="Immagine 1" descr="http://www.tribunale.bergamo.it/doc/icone/re.png">
          <a:extLst>
            <a:ext uri="{FF2B5EF4-FFF2-40B4-BE49-F238E27FC236}">
              <a16:creationId xmlns:a16="http://schemas.microsoft.com/office/drawing/2014/main" id="{6DB22235-FFC6-47BF-943A-6E928F01B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1" y="360045"/>
          <a:ext cx="1157872" cy="1101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tribunale.castrovillari.giustizia.it/it/News/Detail/177177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tribunale.castrovillari.giustizia.it/it/News/Detail/17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5"/>
  <sheetViews>
    <sheetView tabSelected="1" workbookViewId="0">
      <selection activeCell="B16" sqref="B16"/>
    </sheetView>
  </sheetViews>
  <sheetFormatPr defaultRowHeight="14.4" x14ac:dyDescent="0.3"/>
  <cols>
    <col min="1" max="1" width="8.88671875" style="10"/>
    <col min="2" max="2" width="33.6640625" style="10" customWidth="1"/>
    <col min="3" max="3" width="48.21875" style="10" customWidth="1"/>
    <col min="4" max="16384" width="8.88671875" style="10"/>
  </cols>
  <sheetData>
    <row r="1" spans="1:5" s="5" customFormat="1" ht="18" customHeight="1" x14ac:dyDescent="0.4">
      <c r="A1" s="4"/>
      <c r="B1" s="4"/>
      <c r="C1" s="4"/>
    </row>
    <row r="2" spans="1:5" s="5" customFormat="1" ht="18" customHeight="1" x14ac:dyDescent="0.4">
      <c r="A2" s="4"/>
      <c r="B2" s="219" t="s">
        <v>0</v>
      </c>
      <c r="C2" s="219"/>
      <c r="E2" s="215" t="s">
        <v>233</v>
      </c>
    </row>
    <row r="3" spans="1:5" s="5" customFormat="1" ht="24.6" customHeight="1" x14ac:dyDescent="0.4">
      <c r="A3" s="4"/>
      <c r="B3" s="219"/>
      <c r="C3" s="219"/>
    </row>
    <row r="4" spans="1:5" s="5" customFormat="1" ht="18" customHeight="1" x14ac:dyDescent="0.4">
      <c r="A4" s="4"/>
      <c r="B4" s="6"/>
      <c r="C4" s="6"/>
    </row>
    <row r="5" spans="1:5" s="5" customFormat="1" ht="18" customHeight="1" x14ac:dyDescent="0.4">
      <c r="A5" s="4"/>
      <c r="B5" s="6"/>
      <c r="C5" s="6"/>
    </row>
    <row r="6" spans="1:5" s="5" customFormat="1" ht="21" x14ac:dyDescent="0.4">
      <c r="A6" s="4"/>
      <c r="B6" s="220" t="s">
        <v>228</v>
      </c>
      <c r="C6" s="220"/>
    </row>
    <row r="7" spans="1:5" s="5" customFormat="1" ht="18" customHeight="1" x14ac:dyDescent="0.4">
      <c r="A7" s="4"/>
      <c r="B7" s="220"/>
      <c r="C7" s="220"/>
    </row>
    <row r="8" spans="1:5" s="5" customFormat="1" ht="18" customHeight="1" x14ac:dyDescent="0.4">
      <c r="A8" s="4"/>
      <c r="B8" s="220"/>
      <c r="C8" s="220"/>
    </row>
    <row r="9" spans="1:5" s="5" customFormat="1" ht="18" customHeight="1" x14ac:dyDescent="0.4">
      <c r="A9" s="4"/>
      <c r="B9" s="3"/>
      <c r="C9" s="3"/>
    </row>
    <row r="10" spans="1:5" s="5" customFormat="1" ht="18" customHeight="1" x14ac:dyDescent="0.4">
      <c r="A10" s="4"/>
      <c r="B10" s="221" t="s">
        <v>1</v>
      </c>
      <c r="C10" s="221"/>
    </row>
    <row r="11" spans="1:5" s="5" customFormat="1" ht="18" customHeight="1" x14ac:dyDescent="0.4">
      <c r="A11" s="4"/>
      <c r="B11" s="172"/>
      <c r="C11" s="172"/>
    </row>
    <row r="12" spans="1:5" s="5" customFormat="1" ht="21" x14ac:dyDescent="0.4">
      <c r="A12" s="4"/>
      <c r="B12" s="216" t="s">
        <v>21</v>
      </c>
      <c r="C12" s="217"/>
    </row>
    <row r="13" spans="1:5" s="5" customFormat="1" ht="21" x14ac:dyDescent="0.4">
      <c r="A13" s="4"/>
      <c r="B13" s="216" t="s">
        <v>2</v>
      </c>
      <c r="C13" s="217"/>
    </row>
    <row r="14" spans="1:5" s="5" customFormat="1" ht="21" x14ac:dyDescent="0.4">
      <c r="A14" s="4"/>
      <c r="B14" s="216" t="s">
        <v>22</v>
      </c>
      <c r="C14" s="217"/>
    </row>
    <row r="15" spans="1:5" s="5" customFormat="1" ht="18" customHeight="1" x14ac:dyDescent="0.4">
      <c r="A15" s="4"/>
      <c r="B15" s="7"/>
      <c r="C15" s="7"/>
    </row>
    <row r="16" spans="1:5" s="5" customFormat="1" ht="14.4" customHeight="1" x14ac:dyDescent="0.4">
      <c r="A16" s="4"/>
      <c r="B16" s="8"/>
      <c r="C16" s="8"/>
    </row>
    <row r="17" spans="1:3" s="5" customFormat="1" ht="33.6" customHeight="1" x14ac:dyDescent="0.4">
      <c r="A17" s="4"/>
      <c r="B17" s="218" t="s">
        <v>202</v>
      </c>
      <c r="C17" s="218"/>
    </row>
    <row r="18" spans="1:3" s="5" customFormat="1" ht="14.4" customHeight="1" x14ac:dyDescent="0.4">
      <c r="A18" s="4"/>
      <c r="B18" s="9"/>
      <c r="C18" s="9"/>
    </row>
    <row r="19" spans="1:3" s="5" customFormat="1" ht="18" customHeight="1" x14ac:dyDescent="0.4">
      <c r="A19" s="4"/>
      <c r="B19" s="1"/>
      <c r="C19" s="2"/>
    </row>
    <row r="20" spans="1:3" s="5" customFormat="1" x14ac:dyDescent="0.3"/>
    <row r="21" spans="1:3" s="5" customFormat="1" x14ac:dyDescent="0.3"/>
    <row r="22" spans="1:3" s="5" customFormat="1" x14ac:dyDescent="0.3"/>
    <row r="23" spans="1:3" s="5" customFormat="1" x14ac:dyDescent="0.3"/>
    <row r="24" spans="1:3" s="5" customFormat="1" x14ac:dyDescent="0.3"/>
    <row r="25" spans="1:3" s="5" customFormat="1" x14ac:dyDescent="0.3"/>
    <row r="26" spans="1:3" s="5" customFormat="1" x14ac:dyDescent="0.3"/>
    <row r="27" spans="1:3" s="5" customFormat="1" x14ac:dyDescent="0.3"/>
    <row r="28" spans="1:3" s="5" customFormat="1" x14ac:dyDescent="0.3"/>
    <row r="29" spans="1:3" s="5" customFormat="1" x14ac:dyDescent="0.3"/>
    <row r="30" spans="1:3" s="5" customFormat="1" x14ac:dyDescent="0.3"/>
    <row r="31" spans="1:3" s="5" customFormat="1" x14ac:dyDescent="0.3"/>
    <row r="32" spans="1:3" s="5" customFormat="1" x14ac:dyDescent="0.3"/>
    <row r="33" s="5" customFormat="1" x14ac:dyDescent="0.3"/>
    <row r="34" s="5" customFormat="1" x14ac:dyDescent="0.3"/>
    <row r="35" s="5" customFormat="1" x14ac:dyDescent="0.3"/>
    <row r="36" s="5" customFormat="1" x14ac:dyDescent="0.3"/>
    <row r="37" s="5" customFormat="1" x14ac:dyDescent="0.3"/>
    <row r="38" s="5" customFormat="1" x14ac:dyDescent="0.3"/>
    <row r="39" s="5" customFormat="1" x14ac:dyDescent="0.3"/>
    <row r="40" s="5" customFormat="1" x14ac:dyDescent="0.3"/>
    <row r="41" s="5" customFormat="1" x14ac:dyDescent="0.3"/>
    <row r="42" s="5" customFormat="1" x14ac:dyDescent="0.3"/>
    <row r="43" s="5" customFormat="1" x14ac:dyDescent="0.3"/>
    <row r="44" s="5" customFormat="1" x14ac:dyDescent="0.3"/>
    <row r="45" s="5" customFormat="1" x14ac:dyDescent="0.3"/>
    <row r="46" s="5" customFormat="1" x14ac:dyDescent="0.3"/>
    <row r="47" s="5" customFormat="1" x14ac:dyDescent="0.3"/>
    <row r="48" s="5" customFormat="1" x14ac:dyDescent="0.3"/>
    <row r="49" s="5" customFormat="1" x14ac:dyDescent="0.3"/>
    <row r="50" s="5" customFormat="1" x14ac:dyDescent="0.3"/>
    <row r="51" s="5" customFormat="1" x14ac:dyDescent="0.3"/>
    <row r="52" s="5" customFormat="1" x14ac:dyDescent="0.3"/>
    <row r="53" s="5" customFormat="1" x14ac:dyDescent="0.3"/>
    <row r="54" s="5" customFormat="1" x14ac:dyDescent="0.3"/>
    <row r="55" s="5" customFormat="1" x14ac:dyDescent="0.3"/>
    <row r="56" s="5" customFormat="1" x14ac:dyDescent="0.3"/>
    <row r="57" s="5" customFormat="1" x14ac:dyDescent="0.3"/>
    <row r="58" s="5" customFormat="1" x14ac:dyDescent="0.3"/>
    <row r="59" s="5" customFormat="1" x14ac:dyDescent="0.3"/>
    <row r="60" s="5" customFormat="1" x14ac:dyDescent="0.3"/>
    <row r="61" s="5" customFormat="1" x14ac:dyDescent="0.3"/>
    <row r="62" s="5" customFormat="1" x14ac:dyDescent="0.3"/>
    <row r="63" s="5" customFormat="1" x14ac:dyDescent="0.3"/>
    <row r="64" s="5" customFormat="1" x14ac:dyDescent="0.3"/>
    <row r="65" s="5" customFormat="1" x14ac:dyDescent="0.3"/>
  </sheetData>
  <sheetProtection algorithmName="SHA-512" hashValue="omoDQkV7dYsauePib+qQRKd13ankv1nvVyj3RcU65P/kucc50MMmh/nt9aQXLg1rPpLJ1KZkojMDQn7UcmQslQ==" saltValue="WM9JdJDaK9QA2jbOFwHmkA==" spinCount="100000" sheet="1" objects="1" scenarios="1"/>
  <mergeCells count="7">
    <mergeCell ref="B14:C14"/>
    <mergeCell ref="B17:C17"/>
    <mergeCell ref="B2:C3"/>
    <mergeCell ref="B6:C8"/>
    <mergeCell ref="B10:C10"/>
    <mergeCell ref="B12:C12"/>
    <mergeCell ref="B13:C13"/>
  </mergeCells>
  <hyperlinks>
    <hyperlink ref="B12:C12" location="'Frontespizio e Tabella Riepil.'!A1" display="1-Frontespizio e Tabella Riepilogativa Finale" xr:uid="{1185F15F-8572-4F22-ACCD-C1B653293DD7}"/>
    <hyperlink ref="B13:C13" location="'Tabella Custode'!Area_stampa" display="2-Tabelle Custodia" xr:uid="{714E2C35-7C12-4712-BD27-42FEFC72B4CC}"/>
    <hyperlink ref="B14:C14" location="'Tabella Delegato'!A1" display="3-Tabella Delegato" xr:uid="{22135D9D-14C5-4276-811A-CC0A29DD3649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428D5-F004-4AA6-8D67-BE8848303617}">
  <dimension ref="A1:AB383"/>
  <sheetViews>
    <sheetView workbookViewId="0">
      <selection activeCell="N14" sqref="N14"/>
    </sheetView>
  </sheetViews>
  <sheetFormatPr defaultRowHeight="14.4" x14ac:dyDescent="0.3"/>
  <cols>
    <col min="1" max="4" width="8.88671875" style="10"/>
    <col min="5" max="5" width="11.6640625" style="10" customWidth="1"/>
    <col min="6" max="7" width="8.88671875" style="10"/>
    <col min="8" max="8" width="10.6640625" style="10" bestFit="1" customWidth="1"/>
    <col min="9" max="9" width="11.44140625" style="10" customWidth="1"/>
    <col min="10" max="17" width="9.33203125" style="10" bestFit="1" customWidth="1"/>
    <col min="18" max="24" width="10.33203125" style="10" bestFit="1" customWidth="1"/>
    <col min="25" max="25" width="10.33203125" style="10" customWidth="1"/>
    <col min="26" max="28" width="10.33203125" style="10" bestFit="1" customWidth="1"/>
    <col min="29" max="16384" width="8.88671875" style="10"/>
  </cols>
  <sheetData>
    <row r="1" spans="1:14" s="11" customFormat="1" ht="15.6" x14ac:dyDescent="0.3">
      <c r="A1" s="256" t="s">
        <v>6</v>
      </c>
      <c r="B1" s="257"/>
      <c r="C1" s="257"/>
      <c r="D1" s="257"/>
      <c r="E1" s="257"/>
      <c r="F1" s="257"/>
      <c r="G1" s="257"/>
      <c r="H1" s="257"/>
      <c r="I1" s="257"/>
      <c r="J1" s="257"/>
    </row>
    <row r="2" spans="1:14" s="11" customFormat="1" x14ac:dyDescent="0.3">
      <c r="A2" s="260"/>
      <c r="B2" s="260"/>
      <c r="C2" s="260"/>
      <c r="D2" s="261" t="s">
        <v>3</v>
      </c>
      <c r="E2" s="261"/>
      <c r="F2" s="261"/>
      <c r="G2" s="261"/>
      <c r="H2" s="261"/>
      <c r="I2" s="12"/>
      <c r="L2" s="215" t="s">
        <v>233</v>
      </c>
    </row>
    <row r="3" spans="1:14" s="11" customFormat="1" x14ac:dyDescent="0.3">
      <c r="A3" s="260"/>
      <c r="B3" s="260"/>
      <c r="C3" s="260"/>
      <c r="D3" s="261"/>
      <c r="E3" s="261"/>
      <c r="F3" s="261"/>
      <c r="G3" s="261"/>
      <c r="H3" s="261"/>
      <c r="I3" s="12"/>
    </row>
    <row r="4" spans="1:14" s="11" customFormat="1" x14ac:dyDescent="0.3">
      <c r="A4" s="260"/>
      <c r="B4" s="260"/>
      <c r="C4" s="260"/>
      <c r="D4" s="261" t="s">
        <v>4</v>
      </c>
      <c r="E4" s="261"/>
      <c r="F4" s="261"/>
      <c r="G4" s="261"/>
      <c r="H4" s="261"/>
      <c r="I4" s="12"/>
    </row>
    <row r="5" spans="1:14" s="11" customFormat="1" x14ac:dyDescent="0.3">
      <c r="A5" s="260"/>
      <c r="B5" s="260"/>
      <c r="C5" s="260"/>
      <c r="D5" s="261"/>
      <c r="E5" s="261"/>
      <c r="F5" s="261"/>
      <c r="G5" s="261"/>
      <c r="H5" s="261"/>
      <c r="I5" s="12"/>
    </row>
    <row r="6" spans="1:14" s="11" customFormat="1" ht="17.399999999999999" customHeight="1" x14ac:dyDescent="0.3">
      <c r="A6" s="260"/>
      <c r="B6" s="260"/>
      <c r="C6" s="260"/>
      <c r="D6" s="258" t="s">
        <v>7</v>
      </c>
      <c r="E6" s="258"/>
      <c r="F6" s="258"/>
      <c r="G6" s="243"/>
      <c r="H6" s="243"/>
      <c r="I6" s="243"/>
      <c r="J6" s="244"/>
    </row>
    <row r="7" spans="1:14" s="11" customFormat="1" ht="17.399999999999999" customHeight="1" x14ac:dyDescent="0.3">
      <c r="A7" s="260"/>
      <c r="B7" s="260"/>
      <c r="C7" s="260"/>
      <c r="D7" s="259" t="s">
        <v>101</v>
      </c>
      <c r="E7" s="259"/>
      <c r="F7" s="259"/>
      <c r="G7" s="243"/>
      <c r="H7" s="243"/>
      <c r="I7" s="243"/>
      <c r="J7" s="244"/>
    </row>
    <row r="8" spans="1:14" s="11" customFormat="1" ht="15.6" x14ac:dyDescent="0.3">
      <c r="A8" s="260"/>
      <c r="B8" s="260"/>
      <c r="C8" s="260"/>
      <c r="D8" s="259" t="s">
        <v>102</v>
      </c>
      <c r="E8" s="259"/>
      <c r="F8" s="259"/>
      <c r="G8" s="243"/>
      <c r="H8" s="243"/>
      <c r="I8" s="243"/>
      <c r="J8" s="244"/>
    </row>
    <row r="9" spans="1:14" s="11" customFormat="1" ht="15.6" x14ac:dyDescent="0.3">
      <c r="A9" s="173"/>
      <c r="B9" s="173"/>
      <c r="C9" s="173"/>
      <c r="D9" s="259" t="s">
        <v>5</v>
      </c>
      <c r="E9" s="259"/>
      <c r="F9" s="259"/>
      <c r="G9" s="243"/>
      <c r="H9" s="243"/>
      <c r="I9" s="243"/>
      <c r="J9" s="244"/>
    </row>
    <row r="10" spans="1:14" s="11" customFormat="1" ht="17.399999999999999" customHeight="1" x14ac:dyDescent="0.3">
      <c r="A10" s="12"/>
      <c r="B10" s="12"/>
      <c r="C10" s="12"/>
      <c r="D10" s="259" t="s">
        <v>8</v>
      </c>
      <c r="E10" s="259"/>
      <c r="F10" s="259"/>
      <c r="G10" s="243"/>
      <c r="H10" s="243"/>
      <c r="I10" s="243"/>
      <c r="J10" s="244"/>
    </row>
    <row r="11" spans="1:14" s="11" customFormat="1" ht="17.399999999999999" customHeight="1" x14ac:dyDescent="0.3">
      <c r="A11" s="12"/>
      <c r="B11" s="12"/>
      <c r="C11" s="12"/>
      <c r="D11" s="13" t="s">
        <v>9</v>
      </c>
      <c r="E11" s="13"/>
      <c r="G11" s="243"/>
      <c r="H11" s="243"/>
      <c r="I11" s="243"/>
      <c r="J11" s="244"/>
    </row>
    <row r="12" spans="1:14" s="11" customFormat="1" ht="14.4" customHeight="1" x14ac:dyDescent="0.3">
      <c r="A12" s="252"/>
      <c r="B12" s="252"/>
      <c r="C12" s="252"/>
      <c r="D12" s="252"/>
      <c r="E12" s="252"/>
      <c r="F12" s="252"/>
      <c r="G12" s="252"/>
      <c r="H12" s="252"/>
      <c r="I12" s="14"/>
      <c r="J12" s="15"/>
      <c r="K12" s="15"/>
      <c r="L12" s="15"/>
      <c r="M12" s="251"/>
      <c r="N12" s="251"/>
    </row>
    <row r="13" spans="1:14" s="11" customFormat="1" ht="28.2" customHeight="1" x14ac:dyDescent="0.3">
      <c r="A13" s="247" t="s">
        <v>198</v>
      </c>
      <c r="B13" s="247"/>
      <c r="C13" s="247"/>
      <c r="D13" s="247"/>
      <c r="E13" s="247"/>
      <c r="F13" s="247"/>
      <c r="G13" s="247"/>
      <c r="H13" s="247"/>
      <c r="I13" s="247"/>
      <c r="J13" s="247"/>
      <c r="K13" s="15"/>
      <c r="L13" s="15"/>
      <c r="M13" s="176"/>
      <c r="N13" s="176"/>
    </row>
    <row r="14" spans="1:14" s="11" customFormat="1" ht="14.4" customHeight="1" x14ac:dyDescent="0.3">
      <c r="A14" s="175"/>
      <c r="B14" s="175"/>
      <c r="C14" s="175"/>
      <c r="D14" s="175"/>
      <c r="E14" s="175"/>
      <c r="F14" s="175"/>
      <c r="G14" s="175"/>
      <c r="H14" s="175"/>
      <c r="I14" s="175"/>
      <c r="J14" s="175"/>
      <c r="K14" s="15"/>
      <c r="L14" s="15"/>
      <c r="M14" s="176"/>
      <c r="N14" s="176"/>
    </row>
    <row r="15" spans="1:14" s="11" customFormat="1" ht="14.4" customHeight="1" x14ac:dyDescent="0.3">
      <c r="A15" s="245" t="s">
        <v>10</v>
      </c>
      <c r="B15" s="246"/>
      <c r="C15" s="246"/>
      <c r="D15" s="246"/>
      <c r="E15" s="246"/>
      <c r="F15" s="246"/>
      <c r="G15" s="246"/>
      <c r="H15" s="246"/>
      <c r="I15" s="246"/>
      <c r="J15" s="246"/>
      <c r="K15" s="15"/>
      <c r="L15" s="15"/>
      <c r="M15" s="176"/>
      <c r="N15" s="176"/>
    </row>
    <row r="16" spans="1:14" s="11" customFormat="1" ht="14.4" customHeight="1" x14ac:dyDescent="0.3">
      <c r="A16" s="175"/>
      <c r="B16" s="175"/>
      <c r="C16" s="175"/>
      <c r="D16" s="175"/>
      <c r="E16" s="175"/>
      <c r="F16" s="175"/>
      <c r="G16" s="175"/>
      <c r="H16" s="175"/>
      <c r="I16" s="175"/>
      <c r="J16" s="175"/>
      <c r="K16" s="15"/>
      <c r="L16" s="15"/>
      <c r="M16" s="176"/>
      <c r="N16" s="176"/>
    </row>
    <row r="17" spans="1:23" s="11" customFormat="1" ht="14.4" customHeight="1" x14ac:dyDescent="0.3">
      <c r="A17" s="175"/>
      <c r="B17" s="248" t="s">
        <v>103</v>
      </c>
      <c r="C17" s="249"/>
      <c r="D17" s="249"/>
      <c r="E17" s="178" t="str">
        <f>'Tabella Custode'!E23</f>
        <v>Unico</v>
      </c>
      <c r="F17" s="175"/>
      <c r="G17" s="175"/>
      <c r="H17" s="175"/>
      <c r="I17" s="175"/>
      <c r="J17" s="15"/>
      <c r="K17" s="15"/>
      <c r="L17" s="15"/>
      <c r="M17" s="176"/>
      <c r="N17" s="176"/>
    </row>
    <row r="18" spans="1:23" s="11" customFormat="1" ht="14.4" customHeight="1" x14ac:dyDescent="0.3">
      <c r="A18" s="175"/>
      <c r="B18" s="249" t="s">
        <v>104</v>
      </c>
      <c r="C18" s="249"/>
      <c r="D18" s="249"/>
      <c r="E18" s="250">
        <f>'Tabella Custode'!E24</f>
        <v>0</v>
      </c>
      <c r="F18" s="250"/>
      <c r="G18" s="250"/>
      <c r="H18" s="250"/>
      <c r="I18" s="250"/>
      <c r="J18" s="250"/>
      <c r="K18" s="15"/>
      <c r="L18" s="15"/>
      <c r="M18" s="176"/>
      <c r="N18" s="176"/>
    </row>
    <row r="19" spans="1:23" s="11" customFormat="1" ht="32.4" customHeight="1" x14ac:dyDescent="0.3">
      <c r="A19" s="175"/>
      <c r="B19" s="249"/>
      <c r="C19" s="249"/>
      <c r="D19" s="249"/>
      <c r="E19" s="250"/>
      <c r="F19" s="250"/>
      <c r="G19" s="250"/>
      <c r="H19" s="250"/>
      <c r="I19" s="250"/>
      <c r="J19" s="250"/>
      <c r="K19" s="15"/>
      <c r="L19" s="15"/>
      <c r="M19" s="176"/>
      <c r="N19" s="176"/>
    </row>
    <row r="20" spans="1:23" s="11" customFormat="1" ht="14.4" customHeight="1" x14ac:dyDescent="0.3">
      <c r="A20" s="242" t="s">
        <v>106</v>
      </c>
      <c r="B20" s="242"/>
      <c r="C20" s="242"/>
      <c r="D20" s="242"/>
      <c r="E20" s="242"/>
      <c r="F20" s="242"/>
      <c r="G20" s="242"/>
      <c r="K20" s="15"/>
      <c r="L20" s="15"/>
      <c r="M20" s="253"/>
      <c r="N20" s="253"/>
    </row>
    <row r="21" spans="1:23" s="11" customFormat="1" ht="14.4" customHeight="1" x14ac:dyDescent="0.3">
      <c r="A21" s="252"/>
      <c r="B21" s="252"/>
      <c r="C21" s="252"/>
      <c r="D21" s="252"/>
      <c r="E21" s="252"/>
      <c r="F21" s="252"/>
      <c r="G21" s="252"/>
      <c r="H21" s="252"/>
      <c r="I21" s="14"/>
      <c r="J21" s="15"/>
      <c r="K21" s="15"/>
      <c r="L21" s="15"/>
      <c r="M21" s="251"/>
      <c r="N21" s="251"/>
    </row>
    <row r="22" spans="1:23" s="11" customFormat="1" ht="14.4" customHeight="1" x14ac:dyDescent="0.3">
      <c r="A22" s="231" t="s">
        <v>11</v>
      </c>
      <c r="B22" s="231"/>
      <c r="C22" s="231"/>
      <c r="D22" s="231"/>
      <c r="E22" s="231"/>
      <c r="F22" s="231"/>
      <c r="G22" s="16"/>
      <c r="H22" s="254">
        <f>'Tabella Custode'!J85</f>
        <v>0</v>
      </c>
      <c r="I22" s="255"/>
      <c r="J22" s="15"/>
      <c r="K22" s="15"/>
      <c r="L22" s="15"/>
      <c r="M22" s="251"/>
      <c r="N22" s="251"/>
    </row>
    <row r="23" spans="1:23" s="11" customFormat="1" ht="14.4" customHeight="1" x14ac:dyDescent="0.3">
      <c r="A23" s="222" t="s">
        <v>105</v>
      </c>
      <c r="B23" s="222"/>
      <c r="C23" s="222"/>
      <c r="D23" s="222"/>
      <c r="E23" s="222"/>
      <c r="F23" s="222"/>
      <c r="G23" s="12"/>
      <c r="H23" s="254">
        <f>'Tabella Custode'!J108</f>
        <v>0</v>
      </c>
      <c r="I23" s="255"/>
    </row>
    <row r="24" spans="1:23" s="11" customFormat="1" ht="14.4" customHeight="1" x14ac:dyDescent="0.3">
      <c r="A24" s="222" t="s">
        <v>13</v>
      </c>
      <c r="B24" s="222"/>
      <c r="C24" s="222"/>
      <c r="D24" s="222"/>
      <c r="E24" s="222"/>
      <c r="F24" s="222"/>
      <c r="G24" s="12"/>
      <c r="H24" s="267">
        <f>'Tabella Custode'!J109</f>
        <v>0</v>
      </c>
      <c r="I24" s="268"/>
    </row>
    <row r="25" spans="1:23" s="11" customFormat="1" ht="14.4" customHeight="1" x14ac:dyDescent="0.3">
      <c r="A25" s="222" t="s">
        <v>12</v>
      </c>
      <c r="B25" s="222"/>
      <c r="C25" s="222"/>
      <c r="D25" s="222"/>
      <c r="E25" s="222"/>
      <c r="F25" s="222"/>
      <c r="G25" s="12"/>
      <c r="H25" s="262">
        <f>'Tabella Custode'!J111</f>
        <v>0</v>
      </c>
      <c r="I25" s="263"/>
    </row>
    <row r="26" spans="1:23" s="11" customFormat="1" x14ac:dyDescent="0.3">
      <c r="A26" s="12"/>
      <c r="B26" s="12"/>
      <c r="C26" s="12"/>
      <c r="D26" s="12"/>
      <c r="E26" s="12"/>
      <c r="F26" s="12"/>
      <c r="G26" s="12"/>
      <c r="H26" s="12"/>
      <c r="I26" s="12"/>
    </row>
    <row r="27" spans="1:23" s="11" customFormat="1" x14ac:dyDescent="0.3">
      <c r="A27" s="264" t="s">
        <v>14</v>
      </c>
      <c r="B27" s="264"/>
      <c r="C27" s="264"/>
      <c r="D27" s="264"/>
      <c r="E27" s="264"/>
      <c r="F27" s="264"/>
      <c r="G27" s="12"/>
      <c r="H27" s="265">
        <f>'Tabella Custode'!J114</f>
        <v>0</v>
      </c>
      <c r="I27" s="266"/>
    </row>
    <row r="28" spans="1:23" s="11" customFormat="1" x14ac:dyDescent="0.3">
      <c r="A28" s="222" t="s">
        <v>15</v>
      </c>
      <c r="B28" s="222"/>
      <c r="C28" s="222"/>
      <c r="D28" s="222"/>
      <c r="E28" s="222"/>
      <c r="F28" s="222"/>
      <c r="G28" s="12"/>
      <c r="H28" s="229">
        <f>'Tabella Custode'!J113</f>
        <v>0</v>
      </c>
      <c r="I28" s="230"/>
    </row>
    <row r="29" spans="1:23" s="11" customFormat="1" x14ac:dyDescent="0.3">
      <c r="A29" s="222" t="s">
        <v>16</v>
      </c>
      <c r="B29" s="222"/>
      <c r="C29" s="222"/>
      <c r="D29" s="222"/>
      <c r="E29" s="222"/>
      <c r="F29" s="222"/>
      <c r="G29" s="12"/>
      <c r="H29" s="269">
        <f>'Tabella Custode'!J115</f>
        <v>0</v>
      </c>
      <c r="I29" s="224"/>
    </row>
    <row r="30" spans="1:23" s="11" customFormat="1" x14ac:dyDescent="0.3">
      <c r="A30" s="173"/>
      <c r="B30" s="173"/>
      <c r="C30" s="173"/>
      <c r="D30" s="173"/>
      <c r="E30" s="173"/>
      <c r="F30" s="173"/>
      <c r="G30" s="12"/>
      <c r="H30" s="17"/>
      <c r="I30" s="18"/>
    </row>
    <row r="31" spans="1:23" s="11" customFormat="1" ht="14.4" customHeight="1" x14ac:dyDescent="0.3">
      <c r="A31" s="222"/>
      <c r="B31" s="222"/>
      <c r="C31" s="222"/>
      <c r="D31" s="222"/>
      <c r="E31" s="222"/>
      <c r="F31" s="222"/>
      <c r="G31" s="12"/>
      <c r="H31" s="222"/>
      <c r="I31" s="222"/>
      <c r="N31" s="175"/>
      <c r="O31" s="232"/>
      <c r="P31" s="233"/>
      <c r="Q31" s="233"/>
      <c r="R31" s="178"/>
      <c r="S31" s="175"/>
      <c r="T31" s="175"/>
      <c r="U31" s="175"/>
      <c r="V31" s="175"/>
      <c r="W31" s="15"/>
    </row>
    <row r="32" spans="1:23" s="11" customFormat="1" x14ac:dyDescent="0.3">
      <c r="A32" s="234" t="s">
        <v>17</v>
      </c>
      <c r="B32" s="235"/>
      <c r="C32" s="235"/>
      <c r="D32" s="235"/>
      <c r="E32" s="235"/>
      <c r="F32" s="235"/>
      <c r="G32" s="235"/>
      <c r="H32" s="235"/>
      <c r="I32" s="236"/>
      <c r="N32" s="175"/>
      <c r="O32" s="233"/>
      <c r="P32" s="233"/>
      <c r="Q32" s="233"/>
      <c r="R32" s="241"/>
      <c r="S32" s="241"/>
      <c r="T32" s="241"/>
      <c r="U32" s="241"/>
      <c r="V32" s="241"/>
      <c r="W32" s="241"/>
    </row>
    <row r="33" spans="1:28" s="11" customFormat="1" x14ac:dyDescent="0.3">
      <c r="A33" s="19"/>
      <c r="B33" s="19"/>
      <c r="C33" s="19"/>
      <c r="D33" s="19"/>
      <c r="E33" s="19"/>
      <c r="F33" s="19"/>
      <c r="G33" s="19"/>
      <c r="H33" s="19"/>
      <c r="I33" s="19"/>
      <c r="N33" s="175"/>
      <c r="O33" s="178"/>
      <c r="P33" s="178"/>
      <c r="Q33" s="178"/>
      <c r="R33" s="174"/>
      <c r="S33" s="174"/>
      <c r="T33" s="174"/>
      <c r="U33" s="174"/>
      <c r="V33" s="174"/>
      <c r="W33" s="174"/>
    </row>
    <row r="34" spans="1:28" s="11" customFormat="1" ht="28.8" customHeight="1" x14ac:dyDescent="0.3">
      <c r="A34" s="19"/>
      <c r="B34" s="240" t="s">
        <v>104</v>
      </c>
      <c r="C34" s="240"/>
      <c r="D34" s="240"/>
      <c r="E34" s="239">
        <f>'Tabella Delegato'!G11</f>
        <v>0</v>
      </c>
      <c r="F34" s="239"/>
      <c r="G34" s="239"/>
      <c r="H34" s="239"/>
      <c r="I34" s="239"/>
      <c r="N34" s="175"/>
      <c r="O34" s="178"/>
      <c r="P34" s="178"/>
      <c r="Q34" s="178"/>
      <c r="R34" s="174"/>
      <c r="S34" s="174"/>
      <c r="T34" s="174"/>
      <c r="U34" s="174"/>
      <c r="V34" s="174"/>
      <c r="W34" s="174"/>
    </row>
    <row r="35" spans="1:28" s="11" customFormat="1" ht="28.8" customHeight="1" x14ac:dyDescent="0.3">
      <c r="A35" s="19"/>
      <c r="B35" s="240"/>
      <c r="C35" s="240"/>
      <c r="D35" s="240"/>
      <c r="E35" s="239"/>
      <c r="F35" s="239"/>
      <c r="G35" s="239"/>
      <c r="H35" s="239"/>
      <c r="I35" s="239"/>
      <c r="N35" s="175"/>
      <c r="O35" s="178"/>
      <c r="P35" s="178"/>
      <c r="Q35" s="178"/>
      <c r="R35" s="174"/>
      <c r="S35" s="174"/>
      <c r="T35" s="174"/>
      <c r="U35" s="174"/>
      <c r="V35" s="174"/>
      <c r="W35" s="174"/>
    </row>
    <row r="36" spans="1:28" s="11" customFormat="1" x14ac:dyDescent="0.3">
      <c r="A36" s="19"/>
      <c r="B36" s="19"/>
      <c r="C36" s="19"/>
      <c r="D36" s="19"/>
      <c r="E36" s="19"/>
      <c r="F36" s="19"/>
      <c r="G36" s="19"/>
      <c r="H36" s="19"/>
      <c r="I36" s="19"/>
      <c r="N36" s="175"/>
      <c r="O36" s="178"/>
      <c r="P36" s="178"/>
      <c r="Q36" s="178"/>
      <c r="R36" s="174"/>
      <c r="S36" s="174"/>
      <c r="T36" s="174"/>
      <c r="U36" s="174"/>
      <c r="V36" s="174"/>
      <c r="W36" s="174"/>
    </row>
    <row r="37" spans="1:28" s="11" customFormat="1" ht="14.4" customHeight="1" x14ac:dyDescent="0.3">
      <c r="A37" s="228" t="s">
        <v>154</v>
      </c>
      <c r="B37" s="228"/>
      <c r="C37" s="228"/>
      <c r="D37" s="228"/>
      <c r="E37" s="228"/>
      <c r="F37" s="228"/>
      <c r="G37" s="20"/>
      <c r="H37" s="229">
        <f>'Tabella Delegato'!J123</f>
        <v>0</v>
      </c>
      <c r="I37" s="230"/>
      <c r="J37" s="20"/>
    </row>
    <row r="38" spans="1:28" s="11" customFormat="1" x14ac:dyDescent="0.3">
      <c r="A38" s="231" t="s">
        <v>194</v>
      </c>
      <c r="B38" s="231"/>
      <c r="C38" s="231"/>
      <c r="D38" s="231"/>
      <c r="E38" s="231"/>
      <c r="F38" s="231"/>
      <c r="G38" s="16"/>
      <c r="H38" s="237">
        <f>'Tabella Delegato'!J124</f>
        <v>0</v>
      </c>
      <c r="I38" s="238"/>
    </row>
    <row r="39" spans="1:28" s="11" customFormat="1" x14ac:dyDescent="0.3">
      <c r="A39" s="177"/>
      <c r="B39" s="177"/>
      <c r="C39" s="177"/>
      <c r="D39" s="177"/>
      <c r="E39" s="177"/>
      <c r="F39" s="177"/>
      <c r="G39" s="16"/>
      <c r="H39" s="18"/>
      <c r="I39" s="18"/>
    </row>
    <row r="40" spans="1:28" s="11" customFormat="1" x14ac:dyDescent="0.3">
      <c r="A40" s="222" t="s">
        <v>18</v>
      </c>
      <c r="B40" s="222"/>
      <c r="C40" s="222"/>
      <c r="D40" s="222"/>
      <c r="E40" s="222"/>
      <c r="F40" s="222"/>
      <c r="G40" s="12"/>
      <c r="H40" s="225">
        <f>'Tabella Delegato'!L49</f>
        <v>0</v>
      </c>
      <c r="I40" s="226"/>
    </row>
    <row r="41" spans="1:28" s="11" customFormat="1" x14ac:dyDescent="0.3">
      <c r="A41" s="222" t="s">
        <v>19</v>
      </c>
      <c r="B41" s="222"/>
      <c r="C41" s="222"/>
      <c r="D41" s="222"/>
      <c r="E41" s="222"/>
      <c r="F41" s="222"/>
      <c r="G41" s="12"/>
      <c r="H41" s="223">
        <f>'Tabella Delegato'!L76</f>
        <v>0</v>
      </c>
      <c r="I41" s="224"/>
    </row>
    <row r="42" spans="1:28" s="11" customFormat="1" x14ac:dyDescent="0.3">
      <c r="A42" s="173"/>
      <c r="B42" s="173"/>
      <c r="C42" s="173"/>
      <c r="D42" s="173"/>
      <c r="E42" s="173"/>
      <c r="F42" s="173"/>
      <c r="G42" s="12"/>
      <c r="H42" s="21"/>
      <c r="I42" s="21"/>
    </row>
    <row r="43" spans="1:28" s="11" customFormat="1" x14ac:dyDescent="0.3">
      <c r="A43" s="173"/>
      <c r="B43" s="173"/>
      <c r="C43" s="173"/>
      <c r="D43" s="173"/>
      <c r="E43" s="173"/>
      <c r="F43" s="173"/>
      <c r="G43" s="12"/>
      <c r="H43" s="227" t="str">
        <f>'Tabella Delegato'!E99</f>
        <v>LOTTO  UNICO</v>
      </c>
      <c r="I43" s="227"/>
      <c r="J43" s="22" t="str">
        <f>'Tabella Delegato'!G99</f>
        <v>LOTTO 2</v>
      </c>
      <c r="K43" s="23" t="str">
        <f>'Tabella Delegato'!I99</f>
        <v>LOTTO 3</v>
      </c>
      <c r="L43" s="22" t="str">
        <f>'Tabella Delegato'!K99</f>
        <v>LOTTO 4</v>
      </c>
      <c r="M43" s="22" t="str">
        <f>'Tabella Delegato'!M99</f>
        <v>LOTTO 5</v>
      </c>
      <c r="N43" s="22" t="str">
        <f>'Tabella Delegato'!N99</f>
        <v>LOTTO 6</v>
      </c>
      <c r="O43" s="22" t="str">
        <f>'Tabella Delegato'!P99</f>
        <v>LOTTO 7</v>
      </c>
      <c r="P43" s="22" t="str">
        <f>'Tabella Delegato'!R99</f>
        <v>LOTTO 8</v>
      </c>
      <c r="Q43" s="22" t="str">
        <f>'Tabella Delegato'!T99</f>
        <v>LOTTO 9</v>
      </c>
      <c r="R43" s="22" t="str">
        <f>'Tabella Delegato'!V99</f>
        <v>LOTTO 10</v>
      </c>
      <c r="S43" s="22" t="str">
        <f>'Tabella Delegato'!X99</f>
        <v>LOTTO 11</v>
      </c>
      <c r="T43" s="22" t="str">
        <f>'Tabella Delegato'!Z99</f>
        <v>LOTTO 12</v>
      </c>
      <c r="U43" s="22" t="str">
        <f>'Tabella Delegato'!AB99</f>
        <v xml:space="preserve">LOTTO 13 </v>
      </c>
      <c r="V43" s="22" t="str">
        <f>'Tabella Delegato'!AD99</f>
        <v>LOTTO 14</v>
      </c>
      <c r="W43" s="22" t="str">
        <f>'Tabella Delegato'!AF99</f>
        <v>LOTTO 15</v>
      </c>
      <c r="X43" s="22" t="str">
        <f>'Tabella Delegato'!AH99</f>
        <v>LOTTO 16</v>
      </c>
      <c r="Y43" s="22" t="str">
        <f>'Tabella Delegato'!AJ99</f>
        <v>LOTTO 17</v>
      </c>
      <c r="Z43" s="22" t="str">
        <f>'Tabella Delegato'!AL99</f>
        <v>LOTTO 18</v>
      </c>
      <c r="AA43" s="22" t="str">
        <f>'Tabella Delegato'!AN99</f>
        <v>LOTTO 19</v>
      </c>
      <c r="AB43" s="22" t="str">
        <f>'Tabella Delegato'!AP99</f>
        <v>LOTTO 20</v>
      </c>
    </row>
    <row r="44" spans="1:28" s="11" customFormat="1" x14ac:dyDescent="0.3">
      <c r="A44" s="222" t="s">
        <v>180</v>
      </c>
      <c r="B44" s="222"/>
      <c r="C44" s="222"/>
      <c r="D44" s="222"/>
      <c r="E44" s="222"/>
      <c r="F44" s="222"/>
      <c r="G44" s="12"/>
      <c r="H44" s="227">
        <f>'Tabella Delegato'!E110</f>
        <v>0</v>
      </c>
      <c r="I44" s="227"/>
      <c r="J44" s="23">
        <f>'Tabella Delegato'!G110</f>
        <v>0</v>
      </c>
      <c r="K44" s="23">
        <f>'Tabella Delegato'!I110</f>
        <v>0</v>
      </c>
      <c r="L44" s="23">
        <f>'Tabella Delegato'!K110</f>
        <v>0</v>
      </c>
      <c r="M44" s="23">
        <f>'Tabella Delegato'!M110</f>
        <v>0</v>
      </c>
      <c r="N44" s="23">
        <f>'Tabella Delegato'!N110</f>
        <v>0</v>
      </c>
      <c r="O44" s="23">
        <f>'Tabella Delegato'!P110</f>
        <v>0</v>
      </c>
      <c r="P44" s="23">
        <f>'Tabella Delegato'!R110</f>
        <v>0</v>
      </c>
      <c r="Q44" s="23">
        <f>'Tabella Delegato'!T110</f>
        <v>0</v>
      </c>
      <c r="R44" s="23">
        <f>'Tabella Delegato'!V110</f>
        <v>0</v>
      </c>
      <c r="S44" s="23">
        <f>'Tabella Delegato'!X110</f>
        <v>0</v>
      </c>
      <c r="T44" s="23">
        <f>'Tabella Delegato'!Z110</f>
        <v>0</v>
      </c>
      <c r="U44" s="23">
        <f>'Tabella Delegato'!AB110</f>
        <v>0</v>
      </c>
      <c r="V44" s="23">
        <f>'Tabella Delegato'!AD110</f>
        <v>0</v>
      </c>
      <c r="W44" s="23">
        <f>'Tabella Delegato'!AF110</f>
        <v>0</v>
      </c>
      <c r="X44" s="23">
        <f>'Tabella Delegato'!AH110</f>
        <v>0</v>
      </c>
      <c r="Y44" s="23">
        <f>'Tabella Delegato'!AJ110</f>
        <v>0</v>
      </c>
      <c r="Z44" s="23">
        <f>'Tabella Delegato'!AL110</f>
        <v>0</v>
      </c>
      <c r="AA44" s="23">
        <f>'Tabella Delegato'!AN110</f>
        <v>0</v>
      </c>
      <c r="AB44" s="23">
        <f>'Tabella Delegato'!AP110</f>
        <v>0</v>
      </c>
    </row>
    <row r="45" spans="1:28" s="11" customFormat="1" x14ac:dyDescent="0.3">
      <c r="A45" s="222" t="s">
        <v>181</v>
      </c>
      <c r="B45" s="222"/>
      <c r="C45" s="222"/>
      <c r="D45" s="222"/>
      <c r="E45" s="222"/>
      <c r="F45" s="222"/>
      <c r="G45" s="12"/>
      <c r="H45" s="227">
        <f>'Tabella Delegato'!E94</f>
        <v>0</v>
      </c>
      <c r="I45" s="227"/>
      <c r="J45" s="23">
        <f>'Tabella Delegato'!G94</f>
        <v>0</v>
      </c>
      <c r="K45" s="23">
        <f>'Tabella Delegato'!I94</f>
        <v>0</v>
      </c>
      <c r="L45" s="23">
        <f>'Tabella Delegato'!K94</f>
        <v>0</v>
      </c>
      <c r="M45" s="23">
        <f>'Tabella Delegato'!M94</f>
        <v>0</v>
      </c>
      <c r="N45" s="23">
        <f>'Tabella Delegato'!N94</f>
        <v>0</v>
      </c>
      <c r="O45" s="23">
        <f>'Tabella Delegato'!P94</f>
        <v>0</v>
      </c>
      <c r="P45" s="23">
        <f>'Tabella Delegato'!R94</f>
        <v>0</v>
      </c>
      <c r="Q45" s="23">
        <f>'Tabella Delegato'!T94</f>
        <v>0</v>
      </c>
      <c r="R45" s="23">
        <f>'Tabella Delegato'!V94</f>
        <v>0</v>
      </c>
      <c r="S45" s="23">
        <f>'Tabella Delegato'!X94</f>
        <v>0</v>
      </c>
      <c r="T45" s="23">
        <f>'Tabella Delegato'!Z94</f>
        <v>0</v>
      </c>
      <c r="U45" s="23">
        <f>'Tabella Delegato'!AB94</f>
        <v>0</v>
      </c>
      <c r="V45" s="23">
        <f>'Tabella Delegato'!AD94</f>
        <v>0</v>
      </c>
      <c r="W45" s="23">
        <f>'Tabella Delegato'!AF94</f>
        <v>0</v>
      </c>
      <c r="X45" s="23">
        <f>'Tabella Delegato'!AH94</f>
        <v>0</v>
      </c>
      <c r="Y45" s="23">
        <f>'Tabella Delegato'!AJ94</f>
        <v>0</v>
      </c>
      <c r="Z45" s="23">
        <f>'Tabella Delegato'!AL94</f>
        <v>0</v>
      </c>
      <c r="AA45" s="23">
        <f>'Tabella Delegato'!AN94</f>
        <v>0</v>
      </c>
      <c r="AB45" s="23">
        <f>'Tabella Delegato'!AP94</f>
        <v>0</v>
      </c>
    </row>
    <row r="46" spans="1:28" s="11" customFormat="1" x14ac:dyDescent="0.3">
      <c r="A46" s="173"/>
      <c r="B46" s="173"/>
      <c r="C46" s="173"/>
      <c r="D46" s="173"/>
      <c r="E46" s="173"/>
      <c r="F46" s="173"/>
      <c r="G46" s="12"/>
      <c r="H46" s="18"/>
      <c r="I46" s="18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</row>
    <row r="47" spans="1:28" s="11" customFormat="1" x14ac:dyDescent="0.3">
      <c r="A47" s="222" t="s">
        <v>20</v>
      </c>
      <c r="B47" s="222"/>
      <c r="C47" s="222"/>
      <c r="D47" s="222"/>
      <c r="E47" s="222"/>
      <c r="F47" s="222"/>
      <c r="G47" s="12"/>
      <c r="H47" s="227">
        <f>'Tabella Delegato'!L138</f>
        <v>0</v>
      </c>
      <c r="I47" s="227"/>
    </row>
    <row r="48" spans="1:28" s="11" customFormat="1" x14ac:dyDescent="0.3">
      <c r="A48" s="173"/>
      <c r="B48" s="173"/>
      <c r="C48" s="173"/>
      <c r="D48" s="173"/>
      <c r="E48" s="173"/>
      <c r="F48" s="173"/>
      <c r="G48" s="12"/>
      <c r="H48" s="18"/>
      <c r="I48" s="18"/>
    </row>
    <row r="49" spans="1:9" s="11" customFormat="1" x14ac:dyDescent="0.3">
      <c r="A49" s="222" t="s">
        <v>105</v>
      </c>
      <c r="B49" s="222"/>
      <c r="C49" s="222"/>
      <c r="D49" s="222"/>
      <c r="E49" s="222"/>
      <c r="F49" s="222"/>
      <c r="G49" s="12"/>
      <c r="H49" s="223">
        <f>'Tabella Delegato'!L143</f>
        <v>0</v>
      </c>
      <c r="I49" s="224"/>
    </row>
    <row r="50" spans="1:9" s="11" customFormat="1" x14ac:dyDescent="0.3">
      <c r="A50" s="222" t="s">
        <v>13</v>
      </c>
      <c r="B50" s="222"/>
      <c r="C50" s="222"/>
      <c r="D50" s="222"/>
      <c r="E50" s="222"/>
      <c r="F50" s="222"/>
      <c r="G50" s="12"/>
      <c r="H50" s="227">
        <f>'Tabella Delegato'!L142</f>
        <v>0</v>
      </c>
      <c r="I50" s="227"/>
    </row>
    <row r="51" spans="1:9" s="11" customFormat="1" x14ac:dyDescent="0.3">
      <c r="A51" s="222" t="s">
        <v>12</v>
      </c>
      <c r="B51" s="222"/>
      <c r="C51" s="222"/>
      <c r="D51" s="222"/>
      <c r="E51" s="222"/>
      <c r="F51" s="222"/>
      <c r="G51" s="12"/>
      <c r="H51" s="270">
        <f>'Tabella Delegato'!L144</f>
        <v>0</v>
      </c>
      <c r="I51" s="270"/>
    </row>
    <row r="52" spans="1:9" s="11" customFormat="1" x14ac:dyDescent="0.3">
      <c r="A52" s="12"/>
      <c r="B52" s="12"/>
      <c r="C52" s="12"/>
      <c r="D52" s="12"/>
      <c r="E52" s="12"/>
      <c r="F52" s="12"/>
      <c r="G52" s="12"/>
      <c r="H52" s="12"/>
      <c r="I52" s="12"/>
    </row>
    <row r="53" spans="1:9" s="11" customFormat="1" x14ac:dyDescent="0.3">
      <c r="A53" s="264" t="s">
        <v>14</v>
      </c>
      <c r="B53" s="264"/>
      <c r="C53" s="264"/>
      <c r="D53" s="264"/>
      <c r="E53" s="264"/>
      <c r="F53" s="264"/>
      <c r="G53" s="12"/>
      <c r="H53" s="227">
        <f>'Tabella Delegato'!L147</f>
        <v>0</v>
      </c>
      <c r="I53" s="227"/>
    </row>
    <row r="54" spans="1:9" s="11" customFormat="1" x14ac:dyDescent="0.3">
      <c r="A54" s="222" t="s">
        <v>15</v>
      </c>
      <c r="B54" s="222"/>
      <c r="C54" s="222"/>
      <c r="D54" s="222"/>
      <c r="E54" s="222"/>
      <c r="F54" s="222"/>
      <c r="G54" s="12"/>
      <c r="H54" s="227">
        <f>'Tabella Delegato'!L146</f>
        <v>0</v>
      </c>
      <c r="I54" s="227"/>
    </row>
    <row r="55" spans="1:9" s="11" customFormat="1" x14ac:dyDescent="0.3">
      <c r="A55" s="222" t="s">
        <v>16</v>
      </c>
      <c r="B55" s="222"/>
      <c r="C55" s="222"/>
      <c r="D55" s="222"/>
      <c r="E55" s="222"/>
      <c r="F55" s="222"/>
      <c r="G55" s="12"/>
      <c r="H55" s="227">
        <f>'Tabella Delegato'!L148</f>
        <v>0</v>
      </c>
      <c r="I55" s="227"/>
    </row>
    <row r="56" spans="1:9" s="11" customFormat="1" x14ac:dyDescent="0.3"/>
    <row r="57" spans="1:9" s="11" customFormat="1" x14ac:dyDescent="0.3"/>
    <row r="58" spans="1:9" s="11" customFormat="1" x14ac:dyDescent="0.3"/>
    <row r="59" spans="1:9" s="11" customFormat="1" x14ac:dyDescent="0.3"/>
    <row r="60" spans="1:9" s="11" customFormat="1" x14ac:dyDescent="0.3"/>
    <row r="61" spans="1:9" s="11" customFormat="1" x14ac:dyDescent="0.3"/>
    <row r="62" spans="1:9" s="11" customFormat="1" x14ac:dyDescent="0.3"/>
    <row r="63" spans="1:9" s="11" customFormat="1" x14ac:dyDescent="0.3"/>
    <row r="64" spans="1:9" s="11" customFormat="1" x14ac:dyDescent="0.3"/>
    <row r="65" s="11" customFormat="1" x14ac:dyDescent="0.3"/>
    <row r="66" s="11" customFormat="1" x14ac:dyDescent="0.3"/>
    <row r="67" s="11" customFormat="1" x14ac:dyDescent="0.3"/>
    <row r="68" s="11" customFormat="1" x14ac:dyDescent="0.3"/>
    <row r="69" s="11" customFormat="1" x14ac:dyDescent="0.3"/>
    <row r="70" s="11" customFormat="1" x14ac:dyDescent="0.3"/>
    <row r="71" s="11" customFormat="1" x14ac:dyDescent="0.3"/>
    <row r="72" s="11" customFormat="1" x14ac:dyDescent="0.3"/>
    <row r="73" s="11" customFormat="1" x14ac:dyDescent="0.3"/>
    <row r="74" s="11" customFormat="1" x14ac:dyDescent="0.3"/>
    <row r="75" s="11" customFormat="1" x14ac:dyDescent="0.3"/>
    <row r="76" s="11" customFormat="1" x14ac:dyDescent="0.3"/>
    <row r="77" s="11" customFormat="1" x14ac:dyDescent="0.3"/>
    <row r="78" s="11" customFormat="1" x14ac:dyDescent="0.3"/>
    <row r="79" s="11" customFormat="1" x14ac:dyDescent="0.3"/>
    <row r="80" s="11" customFormat="1" x14ac:dyDescent="0.3"/>
    <row r="81" s="11" customFormat="1" x14ac:dyDescent="0.3"/>
    <row r="82" s="11" customFormat="1" x14ac:dyDescent="0.3"/>
    <row r="83" s="11" customFormat="1" x14ac:dyDescent="0.3"/>
    <row r="84" s="11" customFormat="1" x14ac:dyDescent="0.3"/>
    <row r="85" s="11" customFormat="1" x14ac:dyDescent="0.3"/>
    <row r="86" s="11" customFormat="1" x14ac:dyDescent="0.3"/>
    <row r="87" s="11" customFormat="1" x14ac:dyDescent="0.3"/>
    <row r="88" s="11" customFormat="1" x14ac:dyDescent="0.3"/>
    <row r="89" s="11" customFormat="1" x14ac:dyDescent="0.3"/>
    <row r="90" s="11" customFormat="1" x14ac:dyDescent="0.3"/>
    <row r="91" s="11" customFormat="1" x14ac:dyDescent="0.3"/>
    <row r="92" s="11" customFormat="1" x14ac:dyDescent="0.3"/>
    <row r="93" s="11" customFormat="1" x14ac:dyDescent="0.3"/>
    <row r="94" s="11" customFormat="1" x14ac:dyDescent="0.3"/>
    <row r="95" s="11" customFormat="1" x14ac:dyDescent="0.3"/>
    <row r="96" s="11" customFormat="1" x14ac:dyDescent="0.3"/>
    <row r="97" s="11" customFormat="1" x14ac:dyDescent="0.3"/>
    <row r="98" s="11" customFormat="1" x14ac:dyDescent="0.3"/>
    <row r="99" s="11" customFormat="1" x14ac:dyDescent="0.3"/>
    <row r="100" s="11" customFormat="1" x14ac:dyDescent="0.3"/>
    <row r="101" s="11" customFormat="1" x14ac:dyDescent="0.3"/>
    <row r="102" s="11" customFormat="1" x14ac:dyDescent="0.3"/>
    <row r="103" s="11" customFormat="1" x14ac:dyDescent="0.3"/>
    <row r="104" s="11" customFormat="1" x14ac:dyDescent="0.3"/>
    <row r="105" s="11" customFormat="1" x14ac:dyDescent="0.3"/>
    <row r="106" s="11" customFormat="1" x14ac:dyDescent="0.3"/>
    <row r="107" s="11" customFormat="1" x14ac:dyDescent="0.3"/>
    <row r="108" s="11" customFormat="1" x14ac:dyDescent="0.3"/>
    <row r="109" s="11" customFormat="1" x14ac:dyDescent="0.3"/>
    <row r="110" s="11" customFormat="1" x14ac:dyDescent="0.3"/>
    <row r="111" s="11" customFormat="1" x14ac:dyDescent="0.3"/>
    <row r="112" s="11" customFormat="1" x14ac:dyDescent="0.3"/>
    <row r="113" s="11" customFormat="1" x14ac:dyDescent="0.3"/>
    <row r="114" s="11" customFormat="1" x14ac:dyDescent="0.3"/>
    <row r="115" s="11" customFormat="1" x14ac:dyDescent="0.3"/>
    <row r="116" s="11" customFormat="1" x14ac:dyDescent="0.3"/>
    <row r="117" s="11" customFormat="1" x14ac:dyDescent="0.3"/>
    <row r="118" s="11" customFormat="1" x14ac:dyDescent="0.3"/>
    <row r="119" s="11" customFormat="1" x14ac:dyDescent="0.3"/>
    <row r="120" s="11" customFormat="1" x14ac:dyDescent="0.3"/>
    <row r="121" s="11" customFormat="1" x14ac:dyDescent="0.3"/>
    <row r="122" s="11" customFormat="1" x14ac:dyDescent="0.3"/>
    <row r="123" s="11" customFormat="1" x14ac:dyDescent="0.3"/>
    <row r="124" s="11" customFormat="1" x14ac:dyDescent="0.3"/>
    <row r="125" s="11" customFormat="1" x14ac:dyDescent="0.3"/>
    <row r="126" s="11" customFormat="1" x14ac:dyDescent="0.3"/>
    <row r="127" s="11" customFormat="1" x14ac:dyDescent="0.3"/>
    <row r="128" s="11" customFormat="1" x14ac:dyDescent="0.3"/>
    <row r="129" s="11" customFormat="1" x14ac:dyDescent="0.3"/>
    <row r="130" s="11" customFormat="1" x14ac:dyDescent="0.3"/>
    <row r="131" s="11" customFormat="1" x14ac:dyDescent="0.3"/>
    <row r="132" s="11" customFormat="1" x14ac:dyDescent="0.3"/>
    <row r="133" s="11" customFormat="1" x14ac:dyDescent="0.3"/>
    <row r="134" s="11" customFormat="1" x14ac:dyDescent="0.3"/>
    <row r="135" s="11" customFormat="1" x14ac:dyDescent="0.3"/>
    <row r="136" s="11" customFormat="1" x14ac:dyDescent="0.3"/>
    <row r="137" s="11" customFormat="1" x14ac:dyDescent="0.3"/>
    <row r="138" s="11" customFormat="1" x14ac:dyDescent="0.3"/>
    <row r="139" s="11" customFormat="1" x14ac:dyDescent="0.3"/>
    <row r="140" s="11" customFormat="1" x14ac:dyDescent="0.3"/>
    <row r="141" s="11" customFormat="1" x14ac:dyDescent="0.3"/>
    <row r="142" s="11" customFormat="1" x14ac:dyDescent="0.3"/>
    <row r="143" s="11" customFormat="1" x14ac:dyDescent="0.3"/>
    <row r="144" s="11" customFormat="1" x14ac:dyDescent="0.3"/>
    <row r="145" s="11" customFormat="1" x14ac:dyDescent="0.3"/>
    <row r="146" s="11" customFormat="1" x14ac:dyDescent="0.3"/>
    <row r="147" s="11" customFormat="1" x14ac:dyDescent="0.3"/>
    <row r="148" s="11" customFormat="1" x14ac:dyDescent="0.3"/>
    <row r="149" s="11" customFormat="1" x14ac:dyDescent="0.3"/>
    <row r="150" s="11" customFormat="1" x14ac:dyDescent="0.3"/>
    <row r="151" s="11" customFormat="1" x14ac:dyDescent="0.3"/>
    <row r="152" s="11" customFormat="1" x14ac:dyDescent="0.3"/>
    <row r="153" s="11" customFormat="1" x14ac:dyDescent="0.3"/>
    <row r="154" s="11" customFormat="1" x14ac:dyDescent="0.3"/>
    <row r="155" s="11" customFormat="1" x14ac:dyDescent="0.3"/>
    <row r="156" s="11" customFormat="1" x14ac:dyDescent="0.3"/>
    <row r="157" s="11" customFormat="1" x14ac:dyDescent="0.3"/>
    <row r="158" s="11" customFormat="1" x14ac:dyDescent="0.3"/>
    <row r="159" s="11" customFormat="1" x14ac:dyDescent="0.3"/>
    <row r="160" s="11" customFormat="1" x14ac:dyDescent="0.3"/>
    <row r="161" s="11" customFormat="1" x14ac:dyDescent="0.3"/>
    <row r="162" s="11" customFormat="1" x14ac:dyDescent="0.3"/>
    <row r="163" s="11" customFormat="1" x14ac:dyDescent="0.3"/>
    <row r="164" s="11" customFormat="1" x14ac:dyDescent="0.3"/>
    <row r="165" s="11" customFormat="1" x14ac:dyDescent="0.3"/>
    <row r="166" s="11" customFormat="1" x14ac:dyDescent="0.3"/>
    <row r="167" s="11" customFormat="1" x14ac:dyDescent="0.3"/>
    <row r="168" s="11" customFormat="1" x14ac:dyDescent="0.3"/>
    <row r="169" s="11" customFormat="1" x14ac:dyDescent="0.3"/>
    <row r="170" s="11" customFormat="1" x14ac:dyDescent="0.3"/>
    <row r="171" s="11" customFormat="1" x14ac:dyDescent="0.3"/>
    <row r="172" s="11" customFormat="1" x14ac:dyDescent="0.3"/>
    <row r="173" s="11" customFormat="1" x14ac:dyDescent="0.3"/>
    <row r="174" s="11" customFormat="1" x14ac:dyDescent="0.3"/>
    <row r="175" s="11" customFormat="1" x14ac:dyDescent="0.3"/>
    <row r="176" s="11" customFormat="1" x14ac:dyDescent="0.3"/>
    <row r="177" s="11" customFormat="1" x14ac:dyDescent="0.3"/>
    <row r="178" s="11" customFormat="1" x14ac:dyDescent="0.3"/>
    <row r="179" s="11" customFormat="1" x14ac:dyDescent="0.3"/>
    <row r="180" s="11" customFormat="1" x14ac:dyDescent="0.3"/>
    <row r="181" s="11" customFormat="1" x14ac:dyDescent="0.3"/>
    <row r="182" s="11" customFormat="1" x14ac:dyDescent="0.3"/>
    <row r="183" s="11" customFormat="1" x14ac:dyDescent="0.3"/>
    <row r="184" s="11" customFormat="1" x14ac:dyDescent="0.3"/>
    <row r="185" s="11" customFormat="1" x14ac:dyDescent="0.3"/>
    <row r="186" s="11" customFormat="1" x14ac:dyDescent="0.3"/>
    <row r="187" s="11" customFormat="1" x14ac:dyDescent="0.3"/>
    <row r="188" s="11" customFormat="1" x14ac:dyDescent="0.3"/>
    <row r="189" s="11" customFormat="1" x14ac:dyDescent="0.3"/>
    <row r="190" s="11" customFormat="1" x14ac:dyDescent="0.3"/>
    <row r="191" s="11" customFormat="1" x14ac:dyDescent="0.3"/>
    <row r="192" s="11" customFormat="1" x14ac:dyDescent="0.3"/>
    <row r="193" s="11" customFormat="1" x14ac:dyDescent="0.3"/>
    <row r="194" s="11" customFormat="1" x14ac:dyDescent="0.3"/>
    <row r="195" s="11" customFormat="1" x14ac:dyDescent="0.3"/>
    <row r="196" s="11" customFormat="1" x14ac:dyDescent="0.3"/>
    <row r="197" s="11" customFormat="1" x14ac:dyDescent="0.3"/>
    <row r="198" s="11" customFormat="1" x14ac:dyDescent="0.3"/>
    <row r="199" s="11" customFormat="1" x14ac:dyDescent="0.3"/>
    <row r="200" s="11" customFormat="1" x14ac:dyDescent="0.3"/>
    <row r="201" s="11" customFormat="1" x14ac:dyDescent="0.3"/>
    <row r="202" s="11" customFormat="1" x14ac:dyDescent="0.3"/>
    <row r="203" s="11" customFormat="1" x14ac:dyDescent="0.3"/>
    <row r="204" s="11" customFormat="1" x14ac:dyDescent="0.3"/>
    <row r="205" s="11" customFormat="1" x14ac:dyDescent="0.3"/>
    <row r="206" s="11" customFormat="1" x14ac:dyDescent="0.3"/>
    <row r="207" s="11" customFormat="1" x14ac:dyDescent="0.3"/>
    <row r="208" s="11" customFormat="1" x14ac:dyDescent="0.3"/>
    <row r="209" s="11" customFormat="1" x14ac:dyDescent="0.3"/>
    <row r="210" s="11" customFormat="1" x14ac:dyDescent="0.3"/>
    <row r="211" s="11" customFormat="1" x14ac:dyDescent="0.3"/>
    <row r="212" s="11" customFormat="1" x14ac:dyDescent="0.3"/>
    <row r="213" s="11" customFormat="1" x14ac:dyDescent="0.3"/>
    <row r="214" s="11" customFormat="1" x14ac:dyDescent="0.3"/>
    <row r="215" s="11" customFormat="1" x14ac:dyDescent="0.3"/>
    <row r="216" s="11" customFormat="1" x14ac:dyDescent="0.3"/>
    <row r="217" s="11" customFormat="1" x14ac:dyDescent="0.3"/>
    <row r="218" s="11" customFormat="1" x14ac:dyDescent="0.3"/>
    <row r="219" s="11" customFormat="1" x14ac:dyDescent="0.3"/>
    <row r="220" s="11" customFormat="1" x14ac:dyDescent="0.3"/>
    <row r="221" s="11" customFormat="1" x14ac:dyDescent="0.3"/>
    <row r="222" s="11" customFormat="1" x14ac:dyDescent="0.3"/>
    <row r="223" s="11" customFormat="1" x14ac:dyDescent="0.3"/>
    <row r="224" s="11" customFormat="1" x14ac:dyDescent="0.3"/>
    <row r="225" s="11" customFormat="1" x14ac:dyDescent="0.3"/>
    <row r="226" s="11" customFormat="1" x14ac:dyDescent="0.3"/>
    <row r="227" s="11" customFormat="1" x14ac:dyDescent="0.3"/>
    <row r="228" s="11" customFormat="1" x14ac:dyDescent="0.3"/>
    <row r="229" s="11" customFormat="1" x14ac:dyDescent="0.3"/>
    <row r="230" s="11" customFormat="1" x14ac:dyDescent="0.3"/>
    <row r="231" s="11" customFormat="1" x14ac:dyDescent="0.3"/>
    <row r="232" s="11" customFormat="1" x14ac:dyDescent="0.3"/>
    <row r="233" s="11" customFormat="1" x14ac:dyDescent="0.3"/>
    <row r="234" s="11" customFormat="1" x14ac:dyDescent="0.3"/>
    <row r="235" s="11" customFormat="1" x14ac:dyDescent="0.3"/>
    <row r="236" s="11" customFormat="1" x14ac:dyDescent="0.3"/>
    <row r="237" s="11" customFormat="1" x14ac:dyDescent="0.3"/>
    <row r="238" s="11" customFormat="1" x14ac:dyDescent="0.3"/>
    <row r="239" s="11" customFormat="1" x14ac:dyDescent="0.3"/>
    <row r="240" s="11" customFormat="1" x14ac:dyDescent="0.3"/>
    <row r="241" s="11" customFormat="1" x14ac:dyDescent="0.3"/>
    <row r="242" s="11" customFormat="1" x14ac:dyDescent="0.3"/>
    <row r="243" s="11" customFormat="1" x14ac:dyDescent="0.3"/>
    <row r="244" s="11" customFormat="1" x14ac:dyDescent="0.3"/>
    <row r="245" s="11" customFormat="1" x14ac:dyDescent="0.3"/>
    <row r="246" s="11" customFormat="1" x14ac:dyDescent="0.3"/>
    <row r="247" s="11" customFormat="1" x14ac:dyDescent="0.3"/>
    <row r="248" s="11" customFormat="1" x14ac:dyDescent="0.3"/>
    <row r="249" s="11" customFormat="1" x14ac:dyDescent="0.3"/>
    <row r="250" s="11" customFormat="1" x14ac:dyDescent="0.3"/>
    <row r="251" s="11" customFormat="1" x14ac:dyDescent="0.3"/>
    <row r="252" s="11" customFormat="1" x14ac:dyDescent="0.3"/>
    <row r="253" s="11" customFormat="1" x14ac:dyDescent="0.3"/>
    <row r="254" s="11" customFormat="1" x14ac:dyDescent="0.3"/>
    <row r="255" s="11" customFormat="1" x14ac:dyDescent="0.3"/>
    <row r="256" s="11" customFormat="1" x14ac:dyDescent="0.3"/>
    <row r="257" s="11" customFormat="1" x14ac:dyDescent="0.3"/>
    <row r="258" s="11" customFormat="1" x14ac:dyDescent="0.3"/>
    <row r="259" s="11" customFormat="1" x14ac:dyDescent="0.3"/>
    <row r="260" s="11" customFormat="1" x14ac:dyDescent="0.3"/>
    <row r="261" s="11" customFormat="1" x14ac:dyDescent="0.3"/>
    <row r="262" s="11" customFormat="1" x14ac:dyDescent="0.3"/>
    <row r="263" s="11" customFormat="1" x14ac:dyDescent="0.3"/>
    <row r="264" s="11" customFormat="1" x14ac:dyDescent="0.3"/>
    <row r="265" s="11" customFormat="1" x14ac:dyDescent="0.3"/>
    <row r="266" s="11" customFormat="1" x14ac:dyDescent="0.3"/>
    <row r="267" s="11" customFormat="1" x14ac:dyDescent="0.3"/>
    <row r="268" s="11" customFormat="1" x14ac:dyDescent="0.3"/>
    <row r="269" s="11" customFormat="1" x14ac:dyDescent="0.3"/>
    <row r="270" s="11" customFormat="1" x14ac:dyDescent="0.3"/>
    <row r="271" s="11" customFormat="1" x14ac:dyDescent="0.3"/>
    <row r="272" s="11" customFormat="1" x14ac:dyDescent="0.3"/>
    <row r="273" s="11" customFormat="1" x14ac:dyDescent="0.3"/>
    <row r="274" s="11" customFormat="1" x14ac:dyDescent="0.3"/>
    <row r="275" s="11" customFormat="1" x14ac:dyDescent="0.3"/>
    <row r="276" s="11" customFormat="1" x14ac:dyDescent="0.3"/>
    <row r="277" s="11" customFormat="1" x14ac:dyDescent="0.3"/>
    <row r="278" s="11" customFormat="1" x14ac:dyDescent="0.3"/>
    <row r="279" s="11" customFormat="1" x14ac:dyDescent="0.3"/>
    <row r="280" s="11" customFormat="1" x14ac:dyDescent="0.3"/>
    <row r="281" s="11" customFormat="1" x14ac:dyDescent="0.3"/>
    <row r="282" s="11" customFormat="1" x14ac:dyDescent="0.3"/>
    <row r="283" s="11" customFormat="1" x14ac:dyDescent="0.3"/>
    <row r="284" s="11" customFormat="1" x14ac:dyDescent="0.3"/>
    <row r="285" s="11" customFormat="1" x14ac:dyDescent="0.3"/>
    <row r="286" s="11" customFormat="1" x14ac:dyDescent="0.3"/>
    <row r="287" s="11" customFormat="1" x14ac:dyDescent="0.3"/>
    <row r="288" s="11" customFormat="1" x14ac:dyDescent="0.3"/>
    <row r="289" s="11" customFormat="1" x14ac:dyDescent="0.3"/>
    <row r="290" s="11" customFormat="1" x14ac:dyDescent="0.3"/>
    <row r="291" s="11" customFormat="1" x14ac:dyDescent="0.3"/>
    <row r="292" s="11" customFormat="1" x14ac:dyDescent="0.3"/>
    <row r="293" s="11" customFormat="1" x14ac:dyDescent="0.3"/>
    <row r="294" s="11" customFormat="1" x14ac:dyDescent="0.3"/>
    <row r="295" s="11" customFormat="1" x14ac:dyDescent="0.3"/>
    <row r="296" s="11" customFormat="1" x14ac:dyDescent="0.3"/>
    <row r="297" s="11" customFormat="1" x14ac:dyDescent="0.3"/>
    <row r="298" s="11" customFormat="1" x14ac:dyDescent="0.3"/>
    <row r="299" s="11" customFormat="1" x14ac:dyDescent="0.3"/>
    <row r="300" s="11" customFormat="1" x14ac:dyDescent="0.3"/>
    <row r="301" s="11" customFormat="1" x14ac:dyDescent="0.3"/>
    <row r="302" s="11" customFormat="1" x14ac:dyDescent="0.3"/>
    <row r="303" s="11" customFormat="1" x14ac:dyDescent="0.3"/>
    <row r="304" s="11" customFormat="1" x14ac:dyDescent="0.3"/>
    <row r="305" s="11" customFormat="1" x14ac:dyDescent="0.3"/>
    <row r="306" s="11" customFormat="1" x14ac:dyDescent="0.3"/>
    <row r="307" s="11" customFormat="1" x14ac:dyDescent="0.3"/>
    <row r="308" s="11" customFormat="1" x14ac:dyDescent="0.3"/>
    <row r="309" s="11" customFormat="1" x14ac:dyDescent="0.3"/>
    <row r="310" s="11" customFormat="1" x14ac:dyDescent="0.3"/>
    <row r="311" s="11" customFormat="1" x14ac:dyDescent="0.3"/>
    <row r="312" s="11" customFormat="1" x14ac:dyDescent="0.3"/>
    <row r="313" s="11" customFormat="1" x14ac:dyDescent="0.3"/>
    <row r="314" s="11" customFormat="1" x14ac:dyDescent="0.3"/>
    <row r="315" s="11" customFormat="1" x14ac:dyDescent="0.3"/>
    <row r="316" s="11" customFormat="1" x14ac:dyDescent="0.3"/>
    <row r="317" s="11" customFormat="1" x14ac:dyDescent="0.3"/>
    <row r="318" s="11" customFormat="1" x14ac:dyDescent="0.3"/>
    <row r="319" s="11" customFormat="1" x14ac:dyDescent="0.3"/>
    <row r="320" s="11" customFormat="1" x14ac:dyDescent="0.3"/>
    <row r="321" s="11" customFormat="1" x14ac:dyDescent="0.3"/>
    <row r="322" s="11" customFormat="1" x14ac:dyDescent="0.3"/>
    <row r="323" s="11" customFormat="1" x14ac:dyDescent="0.3"/>
    <row r="324" s="11" customFormat="1" x14ac:dyDescent="0.3"/>
    <row r="325" s="11" customFormat="1" x14ac:dyDescent="0.3"/>
    <row r="326" s="11" customFormat="1" x14ac:dyDescent="0.3"/>
    <row r="327" s="11" customFormat="1" x14ac:dyDescent="0.3"/>
    <row r="328" s="11" customFormat="1" x14ac:dyDescent="0.3"/>
    <row r="329" s="11" customFormat="1" x14ac:dyDescent="0.3"/>
    <row r="330" s="11" customFormat="1" x14ac:dyDescent="0.3"/>
    <row r="331" s="11" customFormat="1" x14ac:dyDescent="0.3"/>
    <row r="332" s="11" customFormat="1" x14ac:dyDescent="0.3"/>
    <row r="333" s="11" customFormat="1" x14ac:dyDescent="0.3"/>
    <row r="334" s="11" customFormat="1" x14ac:dyDescent="0.3"/>
    <row r="335" s="11" customFormat="1" x14ac:dyDescent="0.3"/>
    <row r="336" s="11" customFormat="1" x14ac:dyDescent="0.3"/>
    <row r="337" s="11" customFormat="1" x14ac:dyDescent="0.3"/>
    <row r="338" s="11" customFormat="1" x14ac:dyDescent="0.3"/>
    <row r="339" s="11" customFormat="1" x14ac:dyDescent="0.3"/>
    <row r="340" s="11" customFormat="1" x14ac:dyDescent="0.3"/>
    <row r="341" s="11" customFormat="1" x14ac:dyDescent="0.3"/>
    <row r="342" s="11" customFormat="1" x14ac:dyDescent="0.3"/>
    <row r="343" s="11" customFormat="1" x14ac:dyDescent="0.3"/>
    <row r="344" s="11" customFormat="1" x14ac:dyDescent="0.3"/>
    <row r="345" s="11" customFormat="1" x14ac:dyDescent="0.3"/>
    <row r="346" s="11" customFormat="1" x14ac:dyDescent="0.3"/>
    <row r="347" s="11" customFormat="1" x14ac:dyDescent="0.3"/>
    <row r="348" s="11" customFormat="1" x14ac:dyDescent="0.3"/>
    <row r="349" s="11" customFormat="1" x14ac:dyDescent="0.3"/>
    <row r="350" s="11" customFormat="1" x14ac:dyDescent="0.3"/>
    <row r="351" s="11" customFormat="1" x14ac:dyDescent="0.3"/>
    <row r="352" s="11" customFormat="1" x14ac:dyDescent="0.3"/>
    <row r="353" s="11" customFormat="1" x14ac:dyDescent="0.3"/>
    <row r="354" s="11" customFormat="1" x14ac:dyDescent="0.3"/>
    <row r="355" s="11" customFormat="1" x14ac:dyDescent="0.3"/>
    <row r="356" s="11" customFormat="1" x14ac:dyDescent="0.3"/>
    <row r="357" s="11" customFormat="1" x14ac:dyDescent="0.3"/>
    <row r="358" s="11" customFormat="1" x14ac:dyDescent="0.3"/>
    <row r="359" s="11" customFormat="1" x14ac:dyDescent="0.3"/>
    <row r="360" s="11" customFormat="1" x14ac:dyDescent="0.3"/>
    <row r="361" s="11" customFormat="1" x14ac:dyDescent="0.3"/>
    <row r="362" s="11" customFormat="1" x14ac:dyDescent="0.3"/>
    <row r="363" s="11" customFormat="1" x14ac:dyDescent="0.3"/>
    <row r="364" s="11" customFormat="1" x14ac:dyDescent="0.3"/>
    <row r="365" s="11" customFormat="1" x14ac:dyDescent="0.3"/>
    <row r="366" s="11" customFormat="1" x14ac:dyDescent="0.3"/>
    <row r="367" s="11" customFormat="1" x14ac:dyDescent="0.3"/>
    <row r="368" s="11" customFormat="1" x14ac:dyDescent="0.3"/>
    <row r="369" s="11" customFormat="1" x14ac:dyDescent="0.3"/>
    <row r="370" s="11" customFormat="1" x14ac:dyDescent="0.3"/>
    <row r="371" s="11" customFormat="1" x14ac:dyDescent="0.3"/>
    <row r="372" s="11" customFormat="1" x14ac:dyDescent="0.3"/>
    <row r="373" s="11" customFormat="1" x14ac:dyDescent="0.3"/>
    <row r="374" s="11" customFormat="1" x14ac:dyDescent="0.3"/>
    <row r="375" s="11" customFormat="1" x14ac:dyDescent="0.3"/>
    <row r="376" s="11" customFormat="1" x14ac:dyDescent="0.3"/>
    <row r="377" s="11" customFormat="1" x14ac:dyDescent="0.3"/>
    <row r="378" s="11" customFormat="1" x14ac:dyDescent="0.3"/>
    <row r="379" s="11" customFormat="1" x14ac:dyDescent="0.3"/>
    <row r="380" s="11" customFormat="1" x14ac:dyDescent="0.3"/>
    <row r="381" s="11" customFormat="1" x14ac:dyDescent="0.3"/>
    <row r="382" s="11" customFormat="1" x14ac:dyDescent="0.3"/>
    <row r="383" s="11" customFormat="1" x14ac:dyDescent="0.3"/>
  </sheetData>
  <sheetProtection algorithmName="SHA-512" hashValue="RYORDmRa+UnbuNZUgHfc+Srw9ueETF2mujHUXqQvVcQPfM3rQaP7kbPFZUzzCz/VPkDnI2IbY0Y1eN/4rasrew==" saltValue="IajmbXXCwEDBVbTbeN4VMQ==" spinCount="100000" sheet="1" objects="1" scenarios="1"/>
  <mergeCells count="76">
    <mergeCell ref="A55:F55"/>
    <mergeCell ref="H55:I55"/>
    <mergeCell ref="A41:F41"/>
    <mergeCell ref="A44:F44"/>
    <mergeCell ref="A47:F47"/>
    <mergeCell ref="A51:F51"/>
    <mergeCell ref="H51:I51"/>
    <mergeCell ref="A50:F50"/>
    <mergeCell ref="A53:F53"/>
    <mergeCell ref="H53:I53"/>
    <mergeCell ref="A54:F54"/>
    <mergeCell ref="H54:I54"/>
    <mergeCell ref="H41:I41"/>
    <mergeCell ref="A45:F45"/>
    <mergeCell ref="H47:I47"/>
    <mergeCell ref="H50:I50"/>
    <mergeCell ref="A29:F29"/>
    <mergeCell ref="A31:F31"/>
    <mergeCell ref="H28:I28"/>
    <mergeCell ref="H29:I29"/>
    <mergeCell ref="H31:I31"/>
    <mergeCell ref="A27:F27"/>
    <mergeCell ref="H27:I27"/>
    <mergeCell ref="H24:I24"/>
    <mergeCell ref="A23:F23"/>
    <mergeCell ref="A28:F28"/>
    <mergeCell ref="D10:F10"/>
    <mergeCell ref="G10:J10"/>
    <mergeCell ref="A25:F25"/>
    <mergeCell ref="H23:I23"/>
    <mergeCell ref="H25:I25"/>
    <mergeCell ref="A24:F24"/>
    <mergeCell ref="A1:J1"/>
    <mergeCell ref="D6:F6"/>
    <mergeCell ref="D7:F7"/>
    <mergeCell ref="D8:F8"/>
    <mergeCell ref="D9:F9"/>
    <mergeCell ref="G6:J6"/>
    <mergeCell ref="G7:J7"/>
    <mergeCell ref="G8:J8"/>
    <mergeCell ref="G9:J9"/>
    <mergeCell ref="A2:C8"/>
    <mergeCell ref="D2:H3"/>
    <mergeCell ref="D4:H5"/>
    <mergeCell ref="R32:W32"/>
    <mergeCell ref="A20:G20"/>
    <mergeCell ref="G11:J11"/>
    <mergeCell ref="A15:J15"/>
    <mergeCell ref="A13:J13"/>
    <mergeCell ref="B17:D17"/>
    <mergeCell ref="B18:D19"/>
    <mergeCell ref="E18:J19"/>
    <mergeCell ref="M21:N21"/>
    <mergeCell ref="M22:N22"/>
    <mergeCell ref="A12:H12"/>
    <mergeCell ref="A21:H21"/>
    <mergeCell ref="M12:N12"/>
    <mergeCell ref="M20:N20"/>
    <mergeCell ref="A22:F22"/>
    <mergeCell ref="H22:I22"/>
    <mergeCell ref="A37:F37"/>
    <mergeCell ref="H37:I37"/>
    <mergeCell ref="H43:I43"/>
    <mergeCell ref="A38:F38"/>
    <mergeCell ref="O31:Q31"/>
    <mergeCell ref="O32:Q32"/>
    <mergeCell ref="A32:I32"/>
    <mergeCell ref="H38:I38"/>
    <mergeCell ref="E34:I35"/>
    <mergeCell ref="B34:D35"/>
    <mergeCell ref="A49:F49"/>
    <mergeCell ref="H49:I49"/>
    <mergeCell ref="A40:F40"/>
    <mergeCell ref="H40:I40"/>
    <mergeCell ref="H44:I44"/>
    <mergeCell ref="H45:I45"/>
  </mergeCells>
  <pageMargins left="0.31496062992125984" right="0.31496062992125984" top="0.55118110236220474" bottom="0.15748031496062992" header="0.11811023622047245" footer="0.11811023622047245"/>
  <pageSetup paperSize="9" scale="50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9" stopIfTrue="1" id="{E6775F18-E596-4F51-8558-AD4DEFBB0174}">
            <xm:f>'Tabella Delegato'!$J$23:$L$23&lt;=1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J43:J45</xm:sqref>
        </x14:conditionalFormatting>
        <x14:conditionalFormatting xmlns:xm="http://schemas.microsoft.com/office/excel/2006/main">
          <x14:cfRule type="expression" priority="18" stopIfTrue="1" id="{305379E5-7A70-4D88-8E38-606057B2D838}">
            <xm:f>'Tabella Delegato'!$J$23:$L$23&lt;=2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K43:K45</xm:sqref>
        </x14:conditionalFormatting>
        <x14:conditionalFormatting xmlns:xm="http://schemas.microsoft.com/office/excel/2006/main">
          <x14:cfRule type="expression" priority="17" stopIfTrue="1" id="{9E449786-2B77-4C6F-86BB-4830E2FFD891}">
            <xm:f>'Tabella Delegato'!$J$23:$L$23&lt;=3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L43:L45</xm:sqref>
        </x14:conditionalFormatting>
        <x14:conditionalFormatting xmlns:xm="http://schemas.microsoft.com/office/excel/2006/main">
          <x14:cfRule type="expression" priority="16" stopIfTrue="1" id="{C76DB8BD-E67A-426D-95AF-0DBC275D4EB0}">
            <xm:f>'Tabella Delegato'!$J$23:$L$23&lt;=4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M43:M45</xm:sqref>
        </x14:conditionalFormatting>
        <x14:conditionalFormatting xmlns:xm="http://schemas.microsoft.com/office/excel/2006/main">
          <x14:cfRule type="expression" priority="15" stopIfTrue="1" id="{9D9F0DCF-3538-4AFA-B55F-199F8EE6BB7A}">
            <xm:f>'Tabella Delegato'!$J$23:$L$23&lt;=5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  <border>
                <left/>
                <right/>
                <top/>
                <bottom/>
              </border>
            </x14:dxf>
          </x14:cfRule>
          <xm:sqref>N43:N45</xm:sqref>
        </x14:conditionalFormatting>
        <x14:conditionalFormatting xmlns:xm="http://schemas.microsoft.com/office/excel/2006/main">
          <x14:cfRule type="expression" priority="14" stopIfTrue="1" id="{3D81FD18-D1B4-49EF-AF85-C0132F067DC7}">
            <xm:f>'Tabella Delegato'!$J$23:$L$23&lt;=6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O43:O45</xm:sqref>
        </x14:conditionalFormatting>
        <x14:conditionalFormatting xmlns:xm="http://schemas.microsoft.com/office/excel/2006/main">
          <x14:cfRule type="expression" priority="13" stopIfTrue="1" id="{EA32DD22-F09E-445C-B462-AE3D1466E656}">
            <xm:f>'Tabella Delegato'!$J$23:$L$23&lt;=7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P43:P45</xm:sqref>
        </x14:conditionalFormatting>
        <x14:conditionalFormatting xmlns:xm="http://schemas.microsoft.com/office/excel/2006/main">
          <x14:cfRule type="expression" priority="12" stopIfTrue="1" id="{FA859CC8-6686-4CE6-BB57-13EC91EBFDFC}">
            <xm:f>'Tabella Delegato'!$J$23:$L$23&lt;=8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Q43:Q45</xm:sqref>
        </x14:conditionalFormatting>
        <x14:conditionalFormatting xmlns:xm="http://schemas.microsoft.com/office/excel/2006/main">
          <x14:cfRule type="expression" priority="11" stopIfTrue="1" id="{00B8EEA7-37D6-4D02-9CF6-D8AF2FFFBE9B}">
            <xm:f>'Tabella Delegato'!$J$23:$L$23&lt;9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R43:R45</xm:sqref>
        </x14:conditionalFormatting>
        <x14:conditionalFormatting xmlns:xm="http://schemas.microsoft.com/office/excel/2006/main">
          <x14:cfRule type="expression" priority="10" stopIfTrue="1" id="{921FDA0D-4296-428D-8855-08570D222CFB}">
            <xm:f>'Tabella Delegato'!$J$23:$L$23&lt;=10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S43:S45</xm:sqref>
        </x14:conditionalFormatting>
        <x14:conditionalFormatting xmlns:xm="http://schemas.microsoft.com/office/excel/2006/main">
          <x14:cfRule type="expression" priority="9" stopIfTrue="1" id="{6B494B11-A48C-4797-A484-5112FBBA90CD}">
            <xm:f>'Tabella Delegato'!$J$23:$L$23&lt;=11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T43:T45</xm:sqref>
        </x14:conditionalFormatting>
        <x14:conditionalFormatting xmlns:xm="http://schemas.microsoft.com/office/excel/2006/main">
          <x14:cfRule type="expression" priority="8" stopIfTrue="1" id="{76A975A6-F71E-458D-9D28-25AD247470A0}">
            <xm:f>'Tabella Delegato'!$J$23:$L$23&lt;=12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U43:U45</xm:sqref>
        </x14:conditionalFormatting>
        <x14:conditionalFormatting xmlns:xm="http://schemas.microsoft.com/office/excel/2006/main">
          <x14:cfRule type="expression" priority="7" stopIfTrue="1" id="{AFFF8BB2-5C99-4F7D-BCF9-1D2708C357BB}">
            <xm:f>'Tabella Delegato'!$J$23:$L$23&lt;=13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V43:V45</xm:sqref>
        </x14:conditionalFormatting>
        <x14:conditionalFormatting xmlns:xm="http://schemas.microsoft.com/office/excel/2006/main">
          <x14:cfRule type="expression" priority="6" stopIfTrue="1" id="{8BA5A5FE-C781-4246-A16F-9ADE3A90AD9D}">
            <xm:f>'Tabella Delegato'!$J$23:$L$23&lt;=14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  <border>
                <left/>
                <right/>
                <top/>
                <bottom/>
              </border>
            </x14:dxf>
          </x14:cfRule>
          <xm:sqref>W43:W45</xm:sqref>
        </x14:conditionalFormatting>
        <x14:conditionalFormatting xmlns:xm="http://schemas.microsoft.com/office/excel/2006/main">
          <x14:cfRule type="expression" priority="5" stopIfTrue="1" id="{2FD8E4EA-BBB2-4092-961A-7126FD04274F}">
            <xm:f>'Tabella Delegato'!$J$23:$L$23&lt;=15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X43:X45</xm:sqref>
        </x14:conditionalFormatting>
        <x14:conditionalFormatting xmlns:xm="http://schemas.microsoft.com/office/excel/2006/main">
          <x14:cfRule type="expression" priority="4" stopIfTrue="1" id="{5617BEA9-108F-4DE5-8519-05B685863C29}">
            <xm:f>'Tabella Delegato'!$J$23:$L$23&lt;=16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Y43:Y45</xm:sqref>
        </x14:conditionalFormatting>
        <x14:conditionalFormatting xmlns:xm="http://schemas.microsoft.com/office/excel/2006/main">
          <x14:cfRule type="expression" priority="3" stopIfTrue="1" id="{D3B3105D-B1B0-4C6B-BAA3-2B05AF364335}">
            <xm:f>'Tabella Delegato'!$J$23:$L$23&lt;=17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Z43:Z45</xm:sqref>
        </x14:conditionalFormatting>
        <x14:conditionalFormatting xmlns:xm="http://schemas.microsoft.com/office/excel/2006/main">
          <x14:cfRule type="expression" priority="2" stopIfTrue="1" id="{D8E0A5CC-C115-4956-9C52-6FC71418CAE2}">
            <xm:f>'Tabella Delegato'!$J$23:$L$23&lt;=18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AA43:AA45</xm:sqref>
        </x14:conditionalFormatting>
        <x14:conditionalFormatting xmlns:xm="http://schemas.microsoft.com/office/excel/2006/main">
          <x14:cfRule type="expression" priority="1" stopIfTrue="1" id="{7CBC34EB-F783-4DF7-BA0B-0AC36720F51F}">
            <xm:f>'Tabella Delegato'!$J$23:$L$23&lt;=19</xm:f>
            <x14:dxf>
              <font>
                <color theme="0"/>
              </font>
              <fill>
                <patternFill patternType="solid">
                  <fgColor theme="0"/>
                  <bgColor theme="0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AB43:AB45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0F51D-D2A1-40DD-A192-69E4F9AABEA5}">
  <dimension ref="A1:T174"/>
  <sheetViews>
    <sheetView zoomScaleNormal="100" workbookViewId="0">
      <selection activeCell="F15" sqref="F15"/>
    </sheetView>
  </sheetViews>
  <sheetFormatPr defaultRowHeight="14.4" x14ac:dyDescent="0.3"/>
  <cols>
    <col min="1" max="1" width="8.88671875" style="10"/>
    <col min="2" max="2" width="10.6640625" style="10" customWidth="1"/>
    <col min="3" max="3" width="11" style="10" customWidth="1"/>
    <col min="4" max="4" width="15.77734375" style="10" customWidth="1"/>
    <col min="5" max="5" width="13.88671875" style="10" customWidth="1"/>
    <col min="6" max="6" width="14" style="10" customWidth="1"/>
    <col min="7" max="7" width="13" style="10" customWidth="1"/>
    <col min="8" max="8" width="8.88671875" style="10"/>
    <col min="9" max="9" width="11.5546875" style="10" customWidth="1"/>
    <col min="10" max="10" width="13.44140625" style="10" customWidth="1"/>
    <col min="11" max="11" width="8.88671875" style="10"/>
    <col min="12" max="12" width="13.33203125" style="10" customWidth="1"/>
    <col min="13" max="20" width="8.88671875" style="5"/>
    <col min="21" max="16384" width="8.88671875" style="10"/>
  </cols>
  <sheetData>
    <row r="1" spans="1:13" ht="19.2" customHeight="1" x14ac:dyDescent="0.3">
      <c r="A1" s="350" t="s">
        <v>23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25"/>
    </row>
    <row r="2" spans="1:13" ht="14.4" customHeight="1" x14ac:dyDescent="0.3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3" x14ac:dyDescent="0.3">
      <c r="A3" s="347" t="s">
        <v>24</v>
      </c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26"/>
      <c r="M3" s="215" t="s">
        <v>233</v>
      </c>
    </row>
    <row r="4" spans="1:13" x14ac:dyDescent="0.3">
      <c r="A4" s="179"/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</row>
    <row r="5" spans="1:13" ht="15" customHeight="1" x14ac:dyDescent="0.3">
      <c r="A5" s="331" t="s">
        <v>25</v>
      </c>
      <c r="B5" s="331"/>
      <c r="C5" s="331"/>
      <c r="D5" s="331"/>
      <c r="E5" s="346" t="s">
        <v>26</v>
      </c>
      <c r="F5" s="346"/>
      <c r="G5" s="346"/>
      <c r="H5" s="346"/>
      <c r="I5" s="346"/>
      <c r="J5" s="346"/>
      <c r="K5" s="346"/>
      <c r="L5" s="27"/>
    </row>
    <row r="6" spans="1:13" ht="9.6" customHeight="1" x14ac:dyDescent="0.3">
      <c r="A6" s="179"/>
      <c r="B6" s="179"/>
      <c r="C6" s="179"/>
      <c r="D6" s="179"/>
      <c r="E6" s="179"/>
      <c r="F6" s="28"/>
      <c r="G6" s="28"/>
      <c r="H6" s="28"/>
      <c r="I6" s="28"/>
      <c r="J6" s="28"/>
      <c r="K6" s="28"/>
      <c r="L6" s="28"/>
      <c r="M6" s="29"/>
    </row>
    <row r="7" spans="1:13" ht="14.4" customHeight="1" x14ac:dyDescent="0.3">
      <c r="A7" s="351" t="s">
        <v>29</v>
      </c>
      <c r="B7" s="352"/>
      <c r="C7" s="352"/>
      <c r="D7" s="352"/>
      <c r="E7" s="352"/>
      <c r="F7" s="352"/>
      <c r="G7" s="352"/>
      <c r="H7" s="352"/>
      <c r="I7" s="352"/>
      <c r="J7" s="352"/>
      <c r="K7" s="352"/>
      <c r="L7" s="30"/>
      <c r="M7" s="29"/>
    </row>
    <row r="8" spans="1:13" ht="78.599999999999994" customHeight="1" x14ac:dyDescent="0.3">
      <c r="A8" s="353"/>
      <c r="B8" s="354"/>
      <c r="C8" s="354"/>
      <c r="D8" s="354"/>
      <c r="E8" s="354"/>
      <c r="F8" s="354"/>
      <c r="G8" s="354"/>
      <c r="H8" s="354"/>
      <c r="I8" s="354"/>
      <c r="J8" s="354"/>
      <c r="K8" s="354"/>
      <c r="L8" s="30"/>
      <c r="M8" s="29"/>
    </row>
    <row r="9" spans="1:13" ht="14.4" customHeight="1" x14ac:dyDescent="0.3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0"/>
      <c r="M9" s="29"/>
    </row>
    <row r="10" spans="1:13" ht="14.4" customHeight="1" x14ac:dyDescent="0.3">
      <c r="A10" s="31"/>
      <c r="B10" s="331" t="s">
        <v>33</v>
      </c>
      <c r="C10" s="331"/>
      <c r="D10" s="331"/>
      <c r="E10" s="355"/>
      <c r="F10" s="207"/>
      <c r="G10" s="5"/>
      <c r="H10" s="5"/>
      <c r="I10" s="31"/>
      <c r="J10" s="31"/>
      <c r="K10" s="31"/>
      <c r="L10" s="30"/>
      <c r="M10" s="29"/>
    </row>
    <row r="11" spans="1:13" ht="14.4" customHeight="1" x14ac:dyDescent="0.3">
      <c r="A11" s="31"/>
      <c r="B11" s="349" t="s">
        <v>34</v>
      </c>
      <c r="C11" s="349"/>
      <c r="D11" s="349"/>
      <c r="E11" s="356"/>
      <c r="F11" s="207"/>
      <c r="G11" s="5"/>
      <c r="H11" s="5"/>
      <c r="I11" s="31"/>
      <c r="J11" s="31"/>
      <c r="K11" s="31"/>
      <c r="L11" s="30"/>
      <c r="M11" s="29"/>
    </row>
    <row r="12" spans="1:13" ht="15.6" x14ac:dyDescent="0.3">
      <c r="A12" s="367"/>
      <c r="B12" s="367"/>
      <c r="C12" s="367"/>
      <c r="D12" s="367"/>
      <c r="E12" s="367"/>
      <c r="F12" s="32"/>
      <c r="G12" s="32"/>
      <c r="H12" s="32"/>
      <c r="I12" s="32"/>
      <c r="J12" s="33"/>
      <c r="K12" s="33"/>
      <c r="L12" s="32"/>
    </row>
    <row r="13" spans="1:13" ht="36.6" x14ac:dyDescent="0.3">
      <c r="A13" s="12"/>
      <c r="B13" s="12"/>
      <c r="C13" s="12"/>
      <c r="D13" s="12"/>
      <c r="E13" s="34" t="s">
        <v>232</v>
      </c>
      <c r="F13" s="35" t="s">
        <v>27</v>
      </c>
      <c r="G13" s="36" t="s">
        <v>28</v>
      </c>
      <c r="H13" s="37"/>
      <c r="I13" s="38"/>
      <c r="J13" s="39"/>
      <c r="K13" s="39"/>
      <c r="L13" s="40"/>
    </row>
    <row r="14" spans="1:13" ht="23.4" customHeight="1" x14ac:dyDescent="0.3">
      <c r="A14" s="368" t="s">
        <v>30</v>
      </c>
      <c r="B14" s="368"/>
      <c r="C14" s="368"/>
      <c r="D14" s="368"/>
      <c r="E14" s="204"/>
      <c r="F14" s="205"/>
      <c r="G14" s="206"/>
      <c r="H14" s="41"/>
      <c r="I14" s="40"/>
      <c r="J14" s="39"/>
      <c r="K14" s="39"/>
      <c r="L14" s="40"/>
    </row>
    <row r="15" spans="1:13" x14ac:dyDescent="0.3">
      <c r="A15" s="42"/>
      <c r="B15" s="42"/>
      <c r="C15" s="42"/>
      <c r="D15" s="42"/>
      <c r="E15" s="43"/>
      <c r="F15" s="44"/>
      <c r="G15" s="45"/>
      <c r="H15" s="46"/>
      <c r="I15" s="40"/>
      <c r="J15" s="39"/>
      <c r="K15" s="39"/>
      <c r="L15" s="40"/>
    </row>
    <row r="16" spans="1:13" ht="34.200000000000003" customHeight="1" x14ac:dyDescent="0.3">
      <c r="A16" s="368" t="s">
        <v>31</v>
      </c>
      <c r="B16" s="368"/>
      <c r="C16" s="368"/>
      <c r="D16" s="368"/>
      <c r="E16" s="204"/>
      <c r="F16" s="205"/>
      <c r="G16" s="206"/>
      <c r="H16" s="46"/>
      <c r="I16" s="40"/>
      <c r="J16" s="39"/>
      <c r="K16" s="39"/>
      <c r="L16" s="40"/>
    </row>
    <row r="17" spans="1:12" x14ac:dyDescent="0.3">
      <c r="A17" s="42"/>
      <c r="B17" s="42"/>
      <c r="C17" s="42"/>
      <c r="D17" s="42"/>
      <c r="E17" s="43"/>
      <c r="F17" s="43"/>
      <c r="G17" s="47"/>
      <c r="H17" s="46"/>
      <c r="I17" s="40"/>
      <c r="J17" s="39"/>
      <c r="K17" s="39"/>
      <c r="L17" s="40"/>
    </row>
    <row r="18" spans="1:12" ht="26.4" customHeight="1" x14ac:dyDescent="0.3">
      <c r="A18" s="369" t="s">
        <v>169</v>
      </c>
      <c r="B18" s="369"/>
      <c r="C18" s="369"/>
      <c r="D18" s="369"/>
      <c r="E18" s="208"/>
      <c r="F18" s="209"/>
      <c r="G18" s="48"/>
      <c r="H18" s="46"/>
      <c r="I18" s="40"/>
      <c r="J18" s="39"/>
      <c r="K18" s="39"/>
      <c r="L18" s="40"/>
    </row>
    <row r="19" spans="1:12" x14ac:dyDescent="0.3">
      <c r="A19" s="180"/>
      <c r="B19" s="180"/>
      <c r="C19" s="180"/>
      <c r="D19" s="180"/>
      <c r="E19" s="180"/>
      <c r="F19" s="180"/>
      <c r="G19" s="46"/>
      <c r="H19" s="46"/>
      <c r="I19" s="40"/>
      <c r="J19" s="39"/>
      <c r="K19" s="39"/>
      <c r="L19" s="40"/>
    </row>
    <row r="20" spans="1:12" ht="14.4" customHeight="1" x14ac:dyDescent="0.3">
      <c r="A20" s="365" t="s">
        <v>195</v>
      </c>
      <c r="B20" s="365"/>
      <c r="C20" s="365"/>
      <c r="D20" s="365"/>
      <c r="E20" s="210"/>
      <c r="F20" s="49">
        <v>250</v>
      </c>
      <c r="G20" s="46"/>
      <c r="H20" s="46"/>
      <c r="I20" s="40"/>
      <c r="J20" s="39"/>
      <c r="K20" s="39"/>
      <c r="L20" s="40"/>
    </row>
    <row r="21" spans="1:12" x14ac:dyDescent="0.3">
      <c r="A21" s="50"/>
      <c r="B21" s="50"/>
      <c r="C21" s="50"/>
      <c r="D21" s="50"/>
      <c r="E21" s="50"/>
      <c r="F21" s="180"/>
      <c r="G21" s="46"/>
      <c r="H21" s="46"/>
      <c r="I21" s="40"/>
      <c r="J21" s="39"/>
      <c r="K21" s="39"/>
      <c r="L21" s="40"/>
    </row>
    <row r="22" spans="1:12" ht="10.199999999999999" customHeight="1" x14ac:dyDescent="0.3">
      <c r="A22" s="33"/>
      <c r="B22" s="32"/>
      <c r="C22" s="32"/>
      <c r="D22" s="32"/>
      <c r="E22" s="37"/>
      <c r="F22" s="179"/>
      <c r="G22" s="179"/>
      <c r="H22" s="179"/>
      <c r="I22" s="40"/>
      <c r="J22" s="40"/>
      <c r="K22" s="40"/>
      <c r="L22" s="40"/>
    </row>
    <row r="23" spans="1:12" x14ac:dyDescent="0.3">
      <c r="A23" s="349" t="s">
        <v>35</v>
      </c>
      <c r="B23" s="349"/>
      <c r="C23" s="349"/>
      <c r="D23" s="349"/>
      <c r="E23" s="211" t="s">
        <v>209</v>
      </c>
      <c r="F23" s="179"/>
      <c r="G23" s="37"/>
      <c r="H23" s="37"/>
      <c r="I23" s="40"/>
      <c r="J23" s="40"/>
      <c r="K23" s="40"/>
      <c r="L23" s="40"/>
    </row>
    <row r="24" spans="1:12" x14ac:dyDescent="0.3">
      <c r="A24" s="363" t="s">
        <v>90</v>
      </c>
      <c r="B24" s="363"/>
      <c r="C24" s="363"/>
      <c r="D24" s="364"/>
      <c r="E24" s="357"/>
      <c r="F24" s="358"/>
      <c r="G24" s="358"/>
      <c r="H24" s="358"/>
      <c r="I24" s="358"/>
      <c r="J24" s="358"/>
      <c r="K24" s="359"/>
      <c r="L24" s="31"/>
    </row>
    <row r="25" spans="1:12" x14ac:dyDescent="0.3">
      <c r="A25" s="363"/>
      <c r="B25" s="363"/>
      <c r="C25" s="363"/>
      <c r="D25" s="364"/>
      <c r="E25" s="360"/>
      <c r="F25" s="361"/>
      <c r="G25" s="361"/>
      <c r="H25" s="361"/>
      <c r="I25" s="361"/>
      <c r="J25" s="361"/>
      <c r="K25" s="362"/>
      <c r="L25" s="31"/>
    </row>
    <row r="26" spans="1:12" x14ac:dyDescent="0.3">
      <c r="A26" s="33"/>
      <c r="B26" s="32"/>
      <c r="C26" s="32"/>
      <c r="D26" s="32"/>
      <c r="E26" s="37"/>
      <c r="F26" s="179"/>
      <c r="G26" s="349"/>
      <c r="H26" s="349"/>
      <c r="I26" s="349"/>
      <c r="J26" s="349"/>
      <c r="K26" s="179"/>
      <c r="L26" s="33"/>
    </row>
    <row r="27" spans="1:12" x14ac:dyDescent="0.3">
      <c r="A27" s="33"/>
      <c r="B27" s="33"/>
      <c r="C27" s="33"/>
      <c r="D27" s="33"/>
      <c r="E27" s="12"/>
      <c r="F27" s="12"/>
      <c r="G27" s="366">
        <f>IF(E14="SI",F14,0)+IF(E16="SI",F16,0)+IF(E18="SI",F18,0)+IF(E20="SI",F20,0)</f>
        <v>0</v>
      </c>
      <c r="H27" s="366"/>
      <c r="I27" s="366"/>
      <c r="J27" s="366"/>
      <c r="K27" s="51"/>
      <c r="L27" s="51"/>
    </row>
    <row r="28" spans="1:12" x14ac:dyDescent="0.3">
      <c r="A28" s="179"/>
      <c r="B28" s="179"/>
      <c r="C28" s="179"/>
      <c r="D28" s="179"/>
      <c r="E28" s="179"/>
      <c r="F28" s="179"/>
      <c r="G28" s="52"/>
      <c r="H28" s="52"/>
      <c r="I28" s="52"/>
      <c r="J28" s="52"/>
      <c r="K28" s="12"/>
      <c r="L28" s="12"/>
    </row>
    <row r="29" spans="1:12" x14ac:dyDescent="0.3">
      <c r="A29" s="12"/>
      <c r="B29" s="12"/>
      <c r="C29" s="12"/>
      <c r="D29" s="12"/>
      <c r="E29" s="179" t="s">
        <v>36</v>
      </c>
      <c r="F29" s="179" t="s">
        <v>37</v>
      </c>
      <c r="G29" s="12"/>
      <c r="H29" s="12"/>
      <c r="I29" s="12"/>
      <c r="J29" s="12"/>
      <c r="K29" s="12"/>
      <c r="L29" s="12"/>
    </row>
    <row r="30" spans="1:12" x14ac:dyDescent="0.3">
      <c r="A30" s="336" t="s">
        <v>38</v>
      </c>
      <c r="B30" s="336"/>
      <c r="C30" s="336"/>
      <c r="D30" s="336"/>
      <c r="E30" s="51">
        <f>IF(G27&lt;=25000,G27,25000)</f>
        <v>0</v>
      </c>
      <c r="F30" s="53">
        <v>0.03</v>
      </c>
      <c r="G30" s="12"/>
      <c r="H30" s="12"/>
      <c r="I30" s="51">
        <f>IF(G27=0,0,IF(G27&lt;=8333.33,250,IF(G27&lt;=25000,0.03*G27,750)))</f>
        <v>0</v>
      </c>
      <c r="J30" s="12"/>
      <c r="K30" s="12"/>
      <c r="L30" s="12"/>
    </row>
    <row r="31" spans="1:12" x14ac:dyDescent="0.3">
      <c r="A31" s="336" t="s">
        <v>136</v>
      </c>
      <c r="B31" s="336"/>
      <c r="C31" s="336"/>
      <c r="D31" s="336"/>
      <c r="E31" s="51">
        <f>IF(G27&lt;=25000,0,IF(G27&lt;=100000,G27-25000,75000))</f>
        <v>0</v>
      </c>
      <c r="F31" s="53">
        <v>0.01</v>
      </c>
      <c r="G31" s="12"/>
      <c r="H31" s="12"/>
      <c r="I31" s="51">
        <f>IF(G27&lt;=25000,0,IF(G27&lt;=100000,0.01*(G27-25000),750))</f>
        <v>0</v>
      </c>
      <c r="J31" s="12"/>
      <c r="K31" s="12"/>
      <c r="L31" s="12"/>
    </row>
    <row r="32" spans="1:12" x14ac:dyDescent="0.3">
      <c r="A32" s="336" t="s">
        <v>39</v>
      </c>
      <c r="B32" s="336"/>
      <c r="C32" s="336"/>
      <c r="D32" s="336"/>
      <c r="E32" s="51">
        <f>IF(G27&lt;=100000,0,IF(G27&lt;=200000,G27-100000,100000))</f>
        <v>0</v>
      </c>
      <c r="F32" s="54">
        <v>8.0000000000000002E-3</v>
      </c>
      <c r="G32" s="12"/>
      <c r="H32" s="12"/>
      <c r="I32" s="51">
        <f>IF(G27&lt;=100000,0,IF(G27&lt;=200000,0.008*(G27-100000),800))</f>
        <v>0</v>
      </c>
      <c r="J32" s="12"/>
      <c r="K32" s="12"/>
      <c r="L32" s="12"/>
    </row>
    <row r="33" spans="1:12" x14ac:dyDescent="0.3">
      <c r="A33" s="336" t="s">
        <v>40</v>
      </c>
      <c r="B33" s="336"/>
      <c r="C33" s="336"/>
      <c r="D33" s="336"/>
      <c r="E33" s="51">
        <f>IF(G27&lt;=200000,0,IF(G27&lt;=300000,G27-200000,100000))</f>
        <v>0</v>
      </c>
      <c r="F33" s="54">
        <v>7.0000000000000001E-3</v>
      </c>
      <c r="G33" s="12"/>
      <c r="H33" s="12"/>
      <c r="I33" s="51">
        <f>IF(G27&lt;=200000,0,IF(G27&lt;=300000,0.007*(G27-200000),700))</f>
        <v>0</v>
      </c>
      <c r="J33" s="12"/>
      <c r="K33" s="12"/>
      <c r="L33" s="12"/>
    </row>
    <row r="34" spans="1:12" x14ac:dyDescent="0.3">
      <c r="A34" s="336" t="s">
        <v>41</v>
      </c>
      <c r="B34" s="336"/>
      <c r="C34" s="336"/>
      <c r="D34" s="336"/>
      <c r="E34" s="51">
        <f>IF(G27&lt;=200000,0,IF(G27&lt;=500000,G27-300000,200000))</f>
        <v>0</v>
      </c>
      <c r="F34" s="54">
        <v>5.0000000000000001E-3</v>
      </c>
      <c r="G34" s="12"/>
      <c r="H34" s="12"/>
      <c r="I34" s="51">
        <f>IF(G27&lt;=300000,0,IF(G27&lt;=500000,0.007*(G27-300000),1000))</f>
        <v>0</v>
      </c>
      <c r="J34" s="12"/>
      <c r="K34" s="12"/>
      <c r="L34" s="12"/>
    </row>
    <row r="35" spans="1:12" x14ac:dyDescent="0.3">
      <c r="A35" s="336" t="s">
        <v>42</v>
      </c>
      <c r="B35" s="336"/>
      <c r="C35" s="336"/>
      <c r="D35" s="336"/>
      <c r="E35" s="51">
        <f>IF(G27&lt;=500000,0,G27-500000)</f>
        <v>0</v>
      </c>
      <c r="F35" s="54">
        <v>3.0000000000000001E-3</v>
      </c>
      <c r="G35" s="12"/>
      <c r="H35" s="12"/>
      <c r="I35" s="51">
        <f>IF(G27&lt;=500000,0,0.003*(G27-500000))</f>
        <v>0</v>
      </c>
      <c r="J35" s="12"/>
      <c r="K35" s="12"/>
      <c r="L35" s="12"/>
    </row>
    <row r="36" spans="1:12" x14ac:dyDescent="0.3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</row>
    <row r="37" spans="1:12" x14ac:dyDescent="0.3">
      <c r="A37" s="12"/>
      <c r="B37" s="12"/>
      <c r="C37" s="12"/>
      <c r="D37" s="179" t="s">
        <v>43</v>
      </c>
      <c r="E37" s="51">
        <f>SUM(E30:E35)</f>
        <v>0</v>
      </c>
      <c r="F37" s="12"/>
      <c r="G37" s="179" t="s">
        <v>43</v>
      </c>
      <c r="H37" s="179"/>
      <c r="I37" s="55">
        <f>SUM(I30:I35)</f>
        <v>0</v>
      </c>
      <c r="J37" s="12"/>
      <c r="K37" s="12"/>
      <c r="L37" s="12"/>
    </row>
    <row r="38" spans="1:12" x14ac:dyDescent="0.3">
      <c r="A38" s="12"/>
      <c r="B38" s="12"/>
      <c r="C38" s="12"/>
      <c r="D38" s="179"/>
      <c r="E38" s="51"/>
      <c r="F38" s="12"/>
      <c r="G38" s="179"/>
      <c r="H38" s="179"/>
      <c r="I38" s="51"/>
      <c r="J38" s="12"/>
      <c r="K38" s="12"/>
      <c r="L38" s="12"/>
    </row>
    <row r="39" spans="1:12" x14ac:dyDescent="0.3">
      <c r="A39" s="344" t="s">
        <v>44</v>
      </c>
      <c r="B39" s="345"/>
      <c r="C39" s="345"/>
      <c r="D39" s="345"/>
      <c r="E39" s="345"/>
      <c r="F39" s="345"/>
      <c r="G39" s="345"/>
      <c r="H39" s="345"/>
      <c r="I39" s="345"/>
      <c r="J39" s="345"/>
      <c r="K39" s="345"/>
      <c r="L39" s="12"/>
    </row>
    <row r="40" spans="1:12" x14ac:dyDescent="0.3">
      <c r="A40" s="179"/>
      <c r="B40" s="173"/>
      <c r="C40" s="173"/>
      <c r="D40" s="173"/>
      <c r="E40" s="173"/>
      <c r="F40" s="173"/>
      <c r="G40" s="173"/>
      <c r="H40" s="173"/>
      <c r="I40" s="173"/>
      <c r="J40" s="173"/>
      <c r="K40" s="12"/>
      <c r="L40" s="12"/>
    </row>
    <row r="41" spans="1:12" ht="42.6" customHeight="1" x14ac:dyDescent="0.3">
      <c r="A41" s="337" t="s">
        <v>107</v>
      </c>
      <c r="B41" s="337"/>
      <c r="C41" s="337"/>
      <c r="D41" s="337"/>
      <c r="E41" s="337"/>
      <c r="F41" s="56" t="s">
        <v>45</v>
      </c>
      <c r="G41" s="341"/>
      <c r="H41" s="342"/>
      <c r="I41" s="342"/>
      <c r="J41" s="342"/>
      <c r="K41" s="343"/>
    </row>
    <row r="42" spans="1:12" ht="26.4" customHeight="1" x14ac:dyDescent="0.3">
      <c r="A42" s="338" t="s">
        <v>171</v>
      </c>
      <c r="B42" s="338"/>
      <c r="C42" s="338"/>
      <c r="D42" s="338"/>
      <c r="E42" s="338"/>
      <c r="F42" s="212">
        <v>0</v>
      </c>
      <c r="G42" s="179"/>
      <c r="H42" s="179"/>
      <c r="I42" s="42"/>
      <c r="J42" s="57">
        <f>IF(F42&gt;0.2,0,(I37*F42))</f>
        <v>0</v>
      </c>
      <c r="K42" s="12"/>
      <c r="L42" s="12"/>
    </row>
    <row r="43" spans="1:12" s="5" customFormat="1" ht="14.4" customHeight="1" x14ac:dyDescent="0.3">
      <c r="A43" s="58"/>
      <c r="B43" s="58"/>
      <c r="C43" s="58"/>
      <c r="D43" s="58"/>
      <c r="E43" s="58"/>
      <c r="F43" s="59"/>
      <c r="G43" s="179"/>
      <c r="H43" s="179"/>
      <c r="I43" s="42"/>
      <c r="J43" s="60"/>
      <c r="K43" s="12"/>
      <c r="L43" s="12"/>
    </row>
    <row r="44" spans="1:12" x14ac:dyDescent="0.3">
      <c r="A44" s="339" t="s">
        <v>46</v>
      </c>
      <c r="B44" s="339"/>
      <c r="C44" s="339"/>
      <c r="D44" s="339"/>
      <c r="E44" s="61"/>
      <c r="F44" s="12"/>
      <c r="G44" s="179"/>
      <c r="H44" s="179"/>
      <c r="I44" s="51"/>
      <c r="J44" s="12"/>
      <c r="K44" s="12"/>
      <c r="L44" s="12"/>
    </row>
    <row r="45" spans="1:12" x14ac:dyDescent="0.3">
      <c r="A45" s="340" t="s">
        <v>47</v>
      </c>
      <c r="B45" s="340"/>
      <c r="C45" s="340"/>
      <c r="D45" s="340"/>
      <c r="E45" s="213">
        <v>0</v>
      </c>
      <c r="F45" s="179" t="s">
        <v>37</v>
      </c>
      <c r="G45" s="179"/>
      <c r="H45" s="179"/>
      <c r="I45" s="51"/>
      <c r="J45" s="12"/>
      <c r="K45" s="12"/>
      <c r="L45" s="12"/>
    </row>
    <row r="46" spans="1:12" x14ac:dyDescent="0.3">
      <c r="A46" s="336" t="s">
        <v>48</v>
      </c>
      <c r="B46" s="336"/>
      <c r="C46" s="336"/>
      <c r="D46" s="336"/>
      <c r="E46" s="42"/>
      <c r="F46" s="53">
        <v>0.04</v>
      </c>
      <c r="G46" s="179"/>
      <c r="H46" s="179"/>
      <c r="I46" s="62">
        <f>IF(E45&gt;5000,+(5000-0)*0.04,E45*F46)</f>
        <v>0</v>
      </c>
      <c r="J46" s="12"/>
      <c r="K46" s="12"/>
      <c r="L46" s="12"/>
    </row>
    <row r="47" spans="1:12" x14ac:dyDescent="0.3">
      <c r="A47" s="336" t="s">
        <v>49</v>
      </c>
      <c r="B47" s="336"/>
      <c r="C47" s="336"/>
      <c r="D47" s="336"/>
      <c r="E47" s="42"/>
      <c r="F47" s="53">
        <v>0.03</v>
      </c>
      <c r="G47" s="179"/>
      <c r="H47" s="179"/>
      <c r="I47" s="62">
        <f>IF(E45&gt;=5000.01,+(E45-5000.01)*F47,0)</f>
        <v>0</v>
      </c>
      <c r="J47" s="12"/>
      <c r="K47" s="12"/>
      <c r="L47" s="12"/>
    </row>
    <row r="48" spans="1:12" x14ac:dyDescent="0.3">
      <c r="A48" s="12"/>
      <c r="B48" s="12"/>
      <c r="C48" s="12"/>
      <c r="D48" s="179"/>
      <c r="E48" s="51"/>
      <c r="F48" s="12"/>
      <c r="G48" s="179"/>
      <c r="H48" s="179"/>
      <c r="I48" s="51"/>
      <c r="J48" s="63">
        <f>SUM(I46:I47)</f>
        <v>0</v>
      </c>
      <c r="K48" s="12"/>
      <c r="L48" s="12"/>
    </row>
    <row r="49" spans="1:12" ht="37.200000000000003" customHeight="1" x14ac:dyDescent="0.3">
      <c r="A49" s="334" t="s">
        <v>50</v>
      </c>
      <c r="B49" s="335"/>
      <c r="C49" s="335"/>
      <c r="D49" s="335"/>
      <c r="E49" s="64" t="s">
        <v>170</v>
      </c>
      <c r="F49" s="65" t="s">
        <v>37</v>
      </c>
      <c r="G49" s="179"/>
      <c r="H49" s="179"/>
      <c r="I49" s="51"/>
      <c r="J49" s="12"/>
      <c r="K49" s="12"/>
      <c r="L49" s="12"/>
    </row>
    <row r="50" spans="1:12" ht="56.4" customHeight="1" x14ac:dyDescent="0.3">
      <c r="A50" s="318" t="s">
        <v>51</v>
      </c>
      <c r="B50" s="319"/>
      <c r="C50" s="319"/>
      <c r="D50" s="319"/>
      <c r="E50" s="214" t="s">
        <v>32</v>
      </c>
      <c r="F50" s="53">
        <v>0.1</v>
      </c>
      <c r="G50" s="179"/>
      <c r="H50" s="179"/>
      <c r="I50" s="51">
        <f>IF(E50="SI",I37*0.1,0)</f>
        <v>0</v>
      </c>
      <c r="J50" s="12"/>
      <c r="K50" s="12"/>
      <c r="L50" s="12"/>
    </row>
    <row r="51" spans="1:12" ht="13.8" customHeight="1" x14ac:dyDescent="0.3">
      <c r="A51" s="320" t="s">
        <v>52</v>
      </c>
      <c r="B51" s="321"/>
      <c r="C51" s="321"/>
      <c r="D51" s="321"/>
      <c r="E51" s="214" t="s">
        <v>32</v>
      </c>
      <c r="F51" s="53">
        <v>0.1</v>
      </c>
      <c r="G51" s="179"/>
      <c r="H51" s="179"/>
      <c r="I51" s="51">
        <f>IF(E51="SI",I37*0.1,0)</f>
        <v>0</v>
      </c>
      <c r="J51" s="12"/>
      <c r="K51" s="12"/>
      <c r="L51" s="12"/>
    </row>
    <row r="52" spans="1:12" ht="15" customHeight="1" x14ac:dyDescent="0.3">
      <c r="A52" s="318" t="s">
        <v>53</v>
      </c>
      <c r="B52" s="319"/>
      <c r="C52" s="319"/>
      <c r="D52" s="319"/>
      <c r="E52" s="214" t="s">
        <v>32</v>
      </c>
      <c r="F52" s="53">
        <v>0.1</v>
      </c>
      <c r="G52" s="179"/>
      <c r="H52" s="179"/>
      <c r="I52" s="51">
        <f>IF(E52="SI",I37*0.1,0)</f>
        <v>0</v>
      </c>
      <c r="J52" s="12"/>
      <c r="K52" s="12"/>
      <c r="L52" s="12"/>
    </row>
    <row r="53" spans="1:12" ht="28.2" customHeight="1" x14ac:dyDescent="0.3">
      <c r="A53" s="318" t="s">
        <v>54</v>
      </c>
      <c r="B53" s="319"/>
      <c r="C53" s="319"/>
      <c r="D53" s="319"/>
      <c r="E53" s="214" t="s">
        <v>32</v>
      </c>
      <c r="F53" s="53">
        <v>0.1</v>
      </c>
      <c r="G53" s="179"/>
      <c r="H53" s="179"/>
      <c r="I53" s="51">
        <f>IF(E53="SI",I37*0.1,0)</f>
        <v>0</v>
      </c>
      <c r="J53" s="12"/>
      <c r="K53" s="12"/>
      <c r="L53" s="12"/>
    </row>
    <row r="54" spans="1:12" ht="40.200000000000003" customHeight="1" x14ac:dyDescent="0.3">
      <c r="A54" s="318" t="s">
        <v>55</v>
      </c>
      <c r="B54" s="319"/>
      <c r="C54" s="319"/>
      <c r="D54" s="319"/>
      <c r="E54" s="214" t="s">
        <v>32</v>
      </c>
      <c r="F54" s="53">
        <v>0.1</v>
      </c>
      <c r="G54" s="179"/>
      <c r="H54" s="179"/>
      <c r="I54" s="51">
        <f>IF(E54="SI",I37*0.1,0)</f>
        <v>0</v>
      </c>
      <c r="J54" s="12"/>
      <c r="K54" s="12"/>
      <c r="L54" s="12"/>
    </row>
    <row r="55" spans="1:12" x14ac:dyDescent="0.3">
      <c r="A55" s="12"/>
      <c r="B55" s="12"/>
      <c r="C55" s="12"/>
      <c r="D55" s="179"/>
      <c r="E55" s="51"/>
      <c r="F55" s="12"/>
      <c r="G55" s="179"/>
      <c r="H55" s="179"/>
      <c r="I55" s="51"/>
      <c r="J55" s="66">
        <f>SUM(I50:I54)</f>
        <v>0</v>
      </c>
      <c r="K55" s="12"/>
      <c r="L55" s="12"/>
    </row>
    <row r="56" spans="1:12" x14ac:dyDescent="0.3">
      <c r="A56" s="305" t="s">
        <v>56</v>
      </c>
      <c r="B56" s="305"/>
      <c r="C56" s="305"/>
      <c r="D56" s="305"/>
      <c r="E56" s="305"/>
      <c r="F56" s="305"/>
      <c r="G56" s="305"/>
      <c r="H56" s="305"/>
      <c r="I56" s="305"/>
      <c r="J56" s="67">
        <f>SUM(J42+I46+I47+I50+I51+I52+I53+I54)</f>
        <v>0</v>
      </c>
      <c r="K56" s="12"/>
      <c r="L56" s="12"/>
    </row>
    <row r="57" spans="1:12" x14ac:dyDescent="0.3">
      <c r="A57" s="179"/>
      <c r="B57" s="179"/>
      <c r="C57" s="179"/>
      <c r="D57" s="179"/>
      <c r="E57" s="179"/>
      <c r="F57" s="179"/>
      <c r="G57" s="179"/>
      <c r="H57" s="179"/>
      <c r="I57" s="179"/>
      <c r="J57" s="55"/>
      <c r="K57" s="12"/>
      <c r="L57" s="12"/>
    </row>
    <row r="58" spans="1:12" x14ac:dyDescent="0.3">
      <c r="A58" s="344" t="s">
        <v>57</v>
      </c>
      <c r="B58" s="345"/>
      <c r="C58" s="345"/>
      <c r="D58" s="345"/>
      <c r="E58" s="345"/>
      <c r="F58" s="345"/>
      <c r="G58" s="345"/>
      <c r="H58" s="345"/>
      <c r="I58" s="345"/>
      <c r="J58" s="345"/>
      <c r="K58" s="345"/>
      <c r="L58" s="12"/>
    </row>
    <row r="59" spans="1:12" ht="14.4" customHeight="1" x14ac:dyDescent="0.3">
      <c r="A59" s="222"/>
      <c r="B59" s="222"/>
      <c r="C59" s="222"/>
      <c r="D59" s="222"/>
      <c r="E59" s="5"/>
      <c r="F59" s="317" t="s">
        <v>188</v>
      </c>
      <c r="G59" s="317"/>
      <c r="H59" s="12"/>
      <c r="I59" s="68"/>
      <c r="J59" s="12"/>
      <c r="K59" s="12"/>
      <c r="L59" s="12"/>
    </row>
    <row r="60" spans="1:12" ht="14.4" customHeight="1" x14ac:dyDescent="0.3">
      <c r="A60" s="173"/>
      <c r="B60" s="173"/>
      <c r="C60" s="173"/>
      <c r="D60" s="173"/>
      <c r="F60" s="180"/>
      <c r="G60" s="180"/>
      <c r="H60" s="12"/>
      <c r="I60" s="68"/>
      <c r="J60" s="12"/>
      <c r="K60" s="12"/>
      <c r="L60" s="12"/>
    </row>
    <row r="61" spans="1:12" ht="14.4" customHeight="1" x14ac:dyDescent="0.3">
      <c r="A61" s="325" t="s">
        <v>91</v>
      </c>
      <c r="B61" s="326"/>
      <c r="C61" s="326"/>
      <c r="D61" s="326"/>
      <c r="E61" s="326"/>
      <c r="F61" s="327" t="s">
        <v>32</v>
      </c>
      <c r="G61" s="329">
        <v>0.2</v>
      </c>
      <c r="H61" s="12"/>
      <c r="I61" s="68"/>
      <c r="J61" s="332">
        <f>IF(F61="SI",IF(G61&gt;0.2,0,(I37*G61)),0)</f>
        <v>0</v>
      </c>
      <c r="K61" s="12"/>
      <c r="L61" s="12"/>
    </row>
    <row r="62" spans="1:12" x14ac:dyDescent="0.3">
      <c r="A62" s="325"/>
      <c r="B62" s="326"/>
      <c r="C62" s="326"/>
      <c r="D62" s="326"/>
      <c r="E62" s="326"/>
      <c r="F62" s="328"/>
      <c r="G62" s="330"/>
      <c r="H62" s="33"/>
      <c r="I62" s="42"/>
      <c r="J62" s="333"/>
      <c r="K62" s="12"/>
      <c r="L62" s="12"/>
    </row>
    <row r="63" spans="1:12" ht="10.199999999999999" customHeight="1" x14ac:dyDescent="0.3">
      <c r="A63" s="58"/>
      <c r="B63" s="58"/>
      <c r="C63" s="58"/>
      <c r="D63" s="58"/>
      <c r="E63" s="179"/>
      <c r="F63" s="69"/>
      <c r="G63" s="33"/>
      <c r="H63" s="33"/>
      <c r="I63" s="42"/>
      <c r="J63" s="70"/>
      <c r="K63" s="12"/>
      <c r="L63" s="12"/>
    </row>
    <row r="64" spans="1:12" x14ac:dyDescent="0.3">
      <c r="A64" s="331" t="s">
        <v>58</v>
      </c>
      <c r="B64" s="331"/>
      <c r="C64" s="331"/>
      <c r="D64" s="331"/>
      <c r="E64" s="12"/>
      <c r="F64" s="12"/>
      <c r="G64" s="12"/>
      <c r="H64" s="12"/>
      <c r="I64" s="68"/>
      <c r="J64" s="12"/>
      <c r="K64" s="12"/>
      <c r="L64" s="12"/>
    </row>
    <row r="65" spans="1:12" ht="45.6" customHeight="1" x14ac:dyDescent="0.3">
      <c r="A65" s="322" t="s">
        <v>59</v>
      </c>
      <c r="B65" s="323"/>
      <c r="C65" s="323"/>
      <c r="D65" s="323"/>
      <c r="E65" s="324"/>
      <c r="F65" s="71">
        <f>E16</f>
        <v>0</v>
      </c>
      <c r="G65" s="72">
        <v>0.3</v>
      </c>
      <c r="H65" s="33"/>
      <c r="I65" s="42"/>
      <c r="J65" s="73">
        <f>IF(F65="SI",IF(G65&gt;0.3,0,(I37*G65)),0)</f>
        <v>0</v>
      </c>
      <c r="K65" s="12"/>
      <c r="L65" s="12"/>
    </row>
    <row r="66" spans="1:12" x14ac:dyDescent="0.3">
      <c r="A66" s="74"/>
      <c r="B66" s="74"/>
      <c r="C66" s="74"/>
      <c r="D66" s="74"/>
      <c r="E66" s="65"/>
      <c r="F66" s="75"/>
      <c r="G66" s="33"/>
      <c r="H66" s="33"/>
      <c r="I66" s="42"/>
      <c r="J66" s="70"/>
      <c r="K66" s="12"/>
      <c r="L66" s="12"/>
    </row>
    <row r="67" spans="1:12" x14ac:dyDescent="0.3">
      <c r="A67" s="317" t="s">
        <v>60</v>
      </c>
      <c r="B67" s="317"/>
      <c r="C67" s="317"/>
      <c r="D67" s="317"/>
      <c r="E67" s="42"/>
      <c r="F67" s="42"/>
      <c r="G67" s="42"/>
      <c r="H67" s="42"/>
      <c r="I67" s="42"/>
      <c r="J67" s="42"/>
      <c r="K67" s="42"/>
      <c r="L67" s="42"/>
    </row>
    <row r="68" spans="1:12" ht="43.2" customHeight="1" x14ac:dyDescent="0.3">
      <c r="A68" s="306" t="s">
        <v>61</v>
      </c>
      <c r="B68" s="307"/>
      <c r="C68" s="307"/>
      <c r="D68" s="307"/>
      <c r="E68" s="307"/>
      <c r="F68" s="307"/>
      <c r="G68" s="42"/>
      <c r="H68" s="42"/>
      <c r="I68" s="42"/>
      <c r="J68" s="42"/>
      <c r="K68" s="42"/>
      <c r="L68" s="42"/>
    </row>
    <row r="69" spans="1:12" ht="27" customHeight="1" x14ac:dyDescent="0.3">
      <c r="A69" s="308" t="s">
        <v>92</v>
      </c>
      <c r="B69" s="309"/>
      <c r="C69" s="309"/>
      <c r="D69" s="309"/>
      <c r="E69" s="310"/>
      <c r="F69" s="76" t="str">
        <f>IF(E18="SI",IF(F11-F10&lt;=365,IF(I37&gt;5000,"SI","NO"),"NO"),"NO")</f>
        <v>NO</v>
      </c>
      <c r="G69" s="77">
        <v>0.8</v>
      </c>
      <c r="H69" s="42"/>
      <c r="I69" s="78">
        <f>IF(F69="SI",IF(F11-F10&lt;=365,IF(I37&gt;=5000,(I37*G69),0),0),0)</f>
        <v>0</v>
      </c>
      <c r="J69" s="42"/>
      <c r="K69" s="42"/>
      <c r="L69" s="42"/>
    </row>
    <row r="70" spans="1:12" ht="27" customHeight="1" x14ac:dyDescent="0.3">
      <c r="A70" s="311" t="s">
        <v>98</v>
      </c>
      <c r="B70" s="312"/>
      <c r="C70" s="312"/>
      <c r="D70" s="312"/>
      <c r="E70" s="313"/>
      <c r="F70" s="76" t="str">
        <f>IF(E18="SI",IF(F11-F10&lt;=365,IF(AND(I37&gt;1500,I37&lt;=5000),"SI","NO"),"NO"),"NO")</f>
        <v>NO</v>
      </c>
      <c r="G70" s="77">
        <v>0.5</v>
      </c>
      <c r="H70" s="42"/>
      <c r="I70" s="78">
        <f>IF(F70="SI",IF(F11-F10&lt;=365,IF(AND(I37&lt;=5000,I37&gt;=1500),(I37*G70),0),0),0)</f>
        <v>0</v>
      </c>
      <c r="J70" s="42"/>
      <c r="K70" s="42"/>
      <c r="L70" s="42"/>
    </row>
    <row r="71" spans="1:12" ht="25.95" customHeight="1" x14ac:dyDescent="0.3">
      <c r="A71" s="311" t="s">
        <v>93</v>
      </c>
      <c r="B71" s="312"/>
      <c r="C71" s="312"/>
      <c r="D71" s="312"/>
      <c r="E71" s="313"/>
      <c r="F71" s="76" t="str">
        <f>IF(E18="SI",IF(F11-F10&lt;=365,IF(I37&lt;=1500,"SI","NO"),"NO"),"NO")</f>
        <v>NO</v>
      </c>
      <c r="G71" s="77">
        <v>0.3</v>
      </c>
      <c r="H71" s="42"/>
      <c r="I71" s="78">
        <f>IF(F71="SI",IF(F11-F10&lt;=365,IF(I37&lt;=1500,(I37*G71),0),0),0)</f>
        <v>0</v>
      </c>
      <c r="J71" s="42"/>
      <c r="K71" s="42"/>
      <c r="L71" s="42"/>
    </row>
    <row r="72" spans="1:12" ht="27" customHeight="1" x14ac:dyDescent="0.3">
      <c r="A72" s="311" t="s">
        <v>94</v>
      </c>
      <c r="B72" s="312"/>
      <c r="C72" s="312"/>
      <c r="D72" s="312"/>
      <c r="E72" s="313"/>
      <c r="F72" s="76" t="str">
        <f>IF(E18="SI",IF(AND(F11-F10&gt;365,F11-F10&lt;=730),IF(I37&gt;5000,"SI","NO"),"NO"),"NO")</f>
        <v>NO</v>
      </c>
      <c r="G72" s="79">
        <v>0.6</v>
      </c>
      <c r="H72" s="42"/>
      <c r="I72" s="78">
        <f>IF(F72="SI",IF(AND(F11-F10&gt;365,F11-F10&lt;=730),IF(I37&gt;5000,(I37*G72),0),0),0)</f>
        <v>0</v>
      </c>
      <c r="J72" s="42"/>
      <c r="K72" s="42"/>
      <c r="L72" s="42"/>
    </row>
    <row r="73" spans="1:12" ht="27" customHeight="1" x14ac:dyDescent="0.3">
      <c r="A73" s="311" t="s">
        <v>99</v>
      </c>
      <c r="B73" s="312"/>
      <c r="C73" s="312"/>
      <c r="D73" s="312"/>
      <c r="E73" s="313"/>
      <c r="F73" s="76" t="str">
        <f>IF(E18="SI",IF(AND(F11-F10&gt;365,F11-F10&lt;=730),IF(AND(I37&gt;1500,I37&lt;=5000),"SI","NO"),"NO"),"NO")</f>
        <v>NO</v>
      </c>
      <c r="G73" s="79">
        <v>0.3</v>
      </c>
      <c r="H73" s="42"/>
      <c r="I73" s="78">
        <f>IF(F73="SI",IF(AND(F11-F10&gt;365,F11-F10&lt;=730),IF(AND(I37&lt;=5000,I37&gt;=1500),(I37*G73),0),0),0)</f>
        <v>0</v>
      </c>
      <c r="J73" s="42"/>
      <c r="K73" s="42"/>
      <c r="L73" s="42"/>
    </row>
    <row r="74" spans="1:12" ht="27" customHeight="1" x14ac:dyDescent="0.3">
      <c r="A74" s="311" t="s">
        <v>95</v>
      </c>
      <c r="B74" s="312"/>
      <c r="C74" s="312"/>
      <c r="D74" s="312"/>
      <c r="E74" s="313"/>
      <c r="F74" s="76" t="str">
        <f>IF(E18="SI",IF(AND(F11-F10&gt;365,F11-F10&lt;=730),IF(I37&lt;=1500,"SI","NO"),"NO"),"NO")</f>
        <v>NO</v>
      </c>
      <c r="G74" s="79">
        <v>0.1</v>
      </c>
      <c r="H74" s="42"/>
      <c r="I74" s="78">
        <f>IF(F74="SI",IF(AND(F11-F10&gt;365,F11-F10&lt;=730),IF(I37&lt;=1500,(I37*G74),0),0),0)</f>
        <v>0</v>
      </c>
      <c r="J74" s="42"/>
      <c r="K74" s="42"/>
      <c r="L74" s="42"/>
    </row>
    <row r="75" spans="1:12" ht="27" customHeight="1" x14ac:dyDescent="0.3">
      <c r="A75" s="311" t="s">
        <v>96</v>
      </c>
      <c r="B75" s="312"/>
      <c r="C75" s="312"/>
      <c r="D75" s="312"/>
      <c r="E75" s="313"/>
      <c r="F75" s="76" t="str">
        <f>IF(E18="SI",IF(AND(F11-F10&gt;730,F11-F10&lt;=1095),IF(I37&gt;5000,"SI","NO"),"NO"),"NO")</f>
        <v>NO</v>
      </c>
      <c r="G75" s="79">
        <v>0.4</v>
      </c>
      <c r="H75" s="42"/>
      <c r="I75" s="78">
        <f>IF(F75="SI",IF(AND(F11-F10&gt;730,F11-F10&lt;=1095),IF(I37&gt;5000,(I37*G75),0),0),0)</f>
        <v>0</v>
      </c>
      <c r="J75" s="42"/>
      <c r="K75" s="42"/>
      <c r="L75" s="42"/>
    </row>
    <row r="76" spans="1:12" ht="27" customHeight="1" x14ac:dyDescent="0.3">
      <c r="A76" s="311" t="s">
        <v>100</v>
      </c>
      <c r="B76" s="312"/>
      <c r="C76" s="312"/>
      <c r="D76" s="312"/>
      <c r="E76" s="313"/>
      <c r="F76" s="76" t="str">
        <f>IF(E18="SI",IF(AND(F11-F10&gt;730,F11-F10&lt;=1095),IF(AND(I37&gt;1500,I37&lt;=5000),"SI","NO"),"NO"),"NO")</f>
        <v>NO</v>
      </c>
      <c r="G76" s="79">
        <v>0.15</v>
      </c>
      <c r="H76" s="42"/>
      <c r="I76" s="78">
        <f>IF(F76="SI",IF(AND(F11-F10&gt;730,F11-F10&lt;=1095),IF(AND(I37&lt;=5000,I37&gt;=1500),(I37*G76),0),0),0)</f>
        <v>0</v>
      </c>
      <c r="J76" s="42"/>
      <c r="K76" s="42"/>
      <c r="L76" s="42"/>
    </row>
    <row r="77" spans="1:12" ht="27" customHeight="1" x14ac:dyDescent="0.3">
      <c r="A77" s="314" t="s">
        <v>97</v>
      </c>
      <c r="B77" s="315"/>
      <c r="C77" s="315"/>
      <c r="D77" s="315"/>
      <c r="E77" s="316"/>
      <c r="F77" s="80" t="str">
        <f>IF(E18="SI",IF(AND(F11-F10&gt;730,F11-F10&lt;=1095),IF(I37&lt;=1500,"SI","NO"),"NO"),"NO")</f>
        <v>NO</v>
      </c>
      <c r="G77" s="81">
        <v>0.05</v>
      </c>
      <c r="H77" s="42"/>
      <c r="I77" s="78">
        <f>IF(F77="SI",IF(AND(F11-F10&gt;730,F11-F10&lt;=1095),IF(I37&lt;=1500,(I37*G77),0),0),0)</f>
        <v>0</v>
      </c>
      <c r="J77" s="42"/>
      <c r="K77" s="42"/>
      <c r="L77" s="42"/>
    </row>
    <row r="78" spans="1:12" x14ac:dyDescent="0.3">
      <c r="A78" s="42"/>
      <c r="B78" s="42"/>
      <c r="C78" s="42"/>
      <c r="D78" s="42"/>
      <c r="E78" s="42"/>
      <c r="F78" s="42"/>
      <c r="G78" s="42"/>
      <c r="H78" s="42"/>
      <c r="I78" s="42"/>
      <c r="J78" s="82"/>
      <c r="K78" s="42"/>
      <c r="L78" s="42"/>
    </row>
    <row r="79" spans="1:12" x14ac:dyDescent="0.3">
      <c r="A79" s="42"/>
      <c r="B79" s="42"/>
      <c r="C79" s="42"/>
      <c r="D79" s="42"/>
      <c r="E79" s="42"/>
      <c r="F79" s="42"/>
      <c r="G79" s="42"/>
      <c r="H79" s="42"/>
      <c r="I79" s="42"/>
      <c r="J79" s="66">
        <f>SUM(I69+I70+I71+I72+I74+I73+I75+I76+I77)</f>
        <v>0</v>
      </c>
      <c r="K79" s="42"/>
      <c r="L79" s="42"/>
    </row>
    <row r="80" spans="1:12" x14ac:dyDescent="0.3">
      <c r="A80" s="305" t="s">
        <v>62</v>
      </c>
      <c r="B80" s="305"/>
      <c r="C80" s="305"/>
      <c r="D80" s="305"/>
      <c r="E80" s="305"/>
      <c r="F80" s="305"/>
      <c r="G80" s="305"/>
      <c r="H80" s="305"/>
      <c r="I80" s="305"/>
      <c r="J80" s="67">
        <f>SUM(J61+J65+J79)</f>
        <v>0</v>
      </c>
      <c r="K80" s="42"/>
      <c r="L80" s="42"/>
    </row>
    <row r="81" spans="1:12" x14ac:dyDescent="0.3">
      <c r="A81" s="42"/>
      <c r="B81" s="42"/>
      <c r="C81" s="42"/>
      <c r="D81" s="42"/>
      <c r="E81" s="42"/>
      <c r="F81" s="42"/>
      <c r="G81" s="42"/>
      <c r="H81" s="42"/>
      <c r="I81" s="42"/>
      <c r="J81" s="55"/>
      <c r="K81" s="42"/>
      <c r="L81" s="42"/>
    </row>
    <row r="82" spans="1:12" x14ac:dyDescent="0.3">
      <c r="A82" s="300" t="s">
        <v>63</v>
      </c>
      <c r="B82" s="300"/>
      <c r="C82" s="300"/>
      <c r="D82" s="300"/>
      <c r="E82" s="300"/>
      <c r="F82" s="300"/>
      <c r="G82" s="300"/>
      <c r="H82" s="300"/>
      <c r="I82" s="301"/>
      <c r="J82" s="55"/>
      <c r="K82" s="42"/>
      <c r="L82" s="42"/>
    </row>
    <row r="83" spans="1:12" x14ac:dyDescent="0.3">
      <c r="A83" s="302" t="s">
        <v>64</v>
      </c>
      <c r="B83" s="302"/>
      <c r="C83" s="302"/>
      <c r="D83" s="302"/>
      <c r="E83" s="302"/>
      <c r="F83" s="302"/>
      <c r="G83" s="180"/>
      <c r="H83" s="180"/>
      <c r="I83" s="93"/>
      <c r="J83" s="5"/>
      <c r="K83" s="42"/>
      <c r="L83" s="42"/>
    </row>
    <row r="84" spans="1:12" x14ac:dyDescent="0.3">
      <c r="A84" s="302" t="s">
        <v>65</v>
      </c>
      <c r="B84" s="302"/>
      <c r="C84" s="302"/>
      <c r="D84" s="302"/>
      <c r="E84" s="302"/>
      <c r="F84" s="302"/>
      <c r="G84" s="180"/>
      <c r="H84" s="180"/>
      <c r="I84" s="93"/>
      <c r="J84" s="5"/>
      <c r="K84" s="42"/>
      <c r="L84" s="42"/>
    </row>
    <row r="85" spans="1:12" x14ac:dyDescent="0.3">
      <c r="A85" s="178"/>
      <c r="B85" s="178"/>
      <c r="C85" s="178"/>
      <c r="D85" s="178"/>
      <c r="E85" s="178"/>
      <c r="F85" s="178"/>
      <c r="G85" s="180"/>
      <c r="H85" s="180"/>
      <c r="I85" s="180"/>
      <c r="J85" s="63">
        <f>I83+I84</f>
        <v>0</v>
      </c>
      <c r="K85" s="42"/>
      <c r="L85" s="42"/>
    </row>
    <row r="86" spans="1:12" ht="10.8" customHeight="1" x14ac:dyDescent="0.3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</row>
    <row r="87" spans="1:12" x14ac:dyDescent="0.3">
      <c r="A87" s="303" t="s">
        <v>66</v>
      </c>
      <c r="B87" s="304"/>
      <c r="C87" s="304"/>
      <c r="D87" s="304"/>
      <c r="E87" s="304"/>
      <c r="F87" s="304"/>
      <c r="G87" s="304"/>
      <c r="H87" s="304"/>
      <c r="I87" s="304"/>
      <c r="J87" s="304"/>
      <c r="K87" s="42"/>
      <c r="L87" s="42"/>
    </row>
    <row r="88" spans="1:12" x14ac:dyDescent="0.3">
      <c r="A88" s="288" t="s">
        <v>67</v>
      </c>
      <c r="B88" s="289"/>
      <c r="C88" s="289"/>
      <c r="D88" s="289"/>
      <c r="E88" s="290"/>
      <c r="F88" s="44"/>
      <c r="G88" s="44"/>
      <c r="H88" s="44"/>
      <c r="I88" s="83"/>
      <c r="J88" s="84">
        <f>IF(E20="SI",F20,I37)</f>
        <v>0</v>
      </c>
      <c r="K88" s="42"/>
      <c r="L88" s="42"/>
    </row>
    <row r="89" spans="1:12" x14ac:dyDescent="0.3">
      <c r="A89" s="85"/>
      <c r="B89" s="85"/>
      <c r="C89" s="85"/>
      <c r="D89" s="85"/>
      <c r="E89" s="85"/>
      <c r="F89" s="44"/>
      <c r="G89" s="44"/>
      <c r="H89" s="44"/>
      <c r="I89" s="86"/>
      <c r="J89" s="83"/>
      <c r="K89" s="42"/>
      <c r="L89" s="42"/>
    </row>
    <row r="90" spans="1:12" x14ac:dyDescent="0.3">
      <c r="A90" s="288" t="s">
        <v>68</v>
      </c>
      <c r="B90" s="289"/>
      <c r="C90" s="289"/>
      <c r="D90" s="289"/>
      <c r="E90" s="290"/>
      <c r="F90" s="44"/>
      <c r="G90" s="44"/>
      <c r="H90" s="44"/>
      <c r="I90" s="86">
        <f>J42</f>
        <v>0</v>
      </c>
      <c r="J90" s="83"/>
      <c r="K90" s="42"/>
      <c r="L90" s="42"/>
    </row>
    <row r="91" spans="1:12" x14ac:dyDescent="0.3">
      <c r="A91" s="288" t="s">
        <v>69</v>
      </c>
      <c r="B91" s="289"/>
      <c r="C91" s="289"/>
      <c r="D91" s="289"/>
      <c r="E91" s="290"/>
      <c r="F91" s="44"/>
      <c r="G91" s="44"/>
      <c r="H91" s="44"/>
      <c r="I91" s="86">
        <f>J48</f>
        <v>0</v>
      </c>
      <c r="J91" s="83"/>
      <c r="K91" s="42"/>
      <c r="L91" s="42"/>
    </row>
    <row r="92" spans="1:12" x14ac:dyDescent="0.3">
      <c r="A92" s="288" t="s">
        <v>70</v>
      </c>
      <c r="B92" s="289"/>
      <c r="C92" s="289"/>
      <c r="D92" s="289"/>
      <c r="E92" s="290"/>
      <c r="F92" s="44"/>
      <c r="G92" s="44"/>
      <c r="H92" s="44"/>
      <c r="I92" s="86">
        <f>J55</f>
        <v>0</v>
      </c>
      <c r="J92" s="83"/>
      <c r="K92" s="42"/>
      <c r="L92" s="42"/>
    </row>
    <row r="93" spans="1:12" x14ac:dyDescent="0.3">
      <c r="A93" s="85"/>
      <c r="B93" s="85"/>
      <c r="C93" s="85"/>
      <c r="D93" s="85"/>
      <c r="E93" s="85"/>
      <c r="F93" s="44"/>
      <c r="G93" s="44"/>
      <c r="H93" s="44"/>
      <c r="I93" s="86"/>
      <c r="J93" s="84">
        <f>SUM(I90:I92)</f>
        <v>0</v>
      </c>
      <c r="K93" s="42"/>
      <c r="L93" s="42"/>
    </row>
    <row r="94" spans="1:12" ht="8.4" customHeight="1" x14ac:dyDescent="0.3">
      <c r="A94" s="85"/>
      <c r="B94" s="85"/>
      <c r="C94" s="85"/>
      <c r="D94" s="85"/>
      <c r="E94" s="85"/>
      <c r="F94" s="44"/>
      <c r="G94" s="44"/>
      <c r="H94" s="44"/>
      <c r="I94" s="87"/>
      <c r="J94" s="44"/>
      <c r="K94" s="42"/>
      <c r="L94" s="42"/>
    </row>
    <row r="95" spans="1:12" x14ac:dyDescent="0.3">
      <c r="A95" s="288" t="s">
        <v>71</v>
      </c>
      <c r="B95" s="289"/>
      <c r="C95" s="289"/>
      <c r="D95" s="289"/>
      <c r="E95" s="290"/>
      <c r="F95" s="44"/>
      <c r="G95" s="44"/>
      <c r="H95" s="44"/>
      <c r="I95" s="86">
        <f>J61</f>
        <v>0</v>
      </c>
      <c r="J95" s="83"/>
      <c r="K95" s="42"/>
      <c r="L95" s="42"/>
    </row>
    <row r="96" spans="1:12" x14ac:dyDescent="0.3">
      <c r="A96" s="288" t="s">
        <v>72</v>
      </c>
      <c r="B96" s="289"/>
      <c r="C96" s="289"/>
      <c r="D96" s="289"/>
      <c r="E96" s="290"/>
      <c r="F96" s="44"/>
      <c r="G96" s="44"/>
      <c r="H96" s="44"/>
      <c r="I96" s="86">
        <f>J65</f>
        <v>0</v>
      </c>
      <c r="J96" s="83"/>
      <c r="K96" s="42"/>
      <c r="L96" s="42"/>
    </row>
    <row r="97" spans="1:12" x14ac:dyDescent="0.3">
      <c r="A97" s="288" t="s">
        <v>73</v>
      </c>
      <c r="B97" s="289"/>
      <c r="C97" s="289"/>
      <c r="D97" s="289"/>
      <c r="E97" s="290"/>
      <c r="F97" s="44"/>
      <c r="G97" s="44"/>
      <c r="H97" s="44"/>
      <c r="I97" s="86">
        <f t="shared" ref="I97:I105" si="0">I69</f>
        <v>0</v>
      </c>
      <c r="J97" s="44"/>
      <c r="K97" s="42"/>
      <c r="L97" s="42"/>
    </row>
    <row r="98" spans="1:12" x14ac:dyDescent="0.3">
      <c r="A98" s="288" t="s">
        <v>74</v>
      </c>
      <c r="B98" s="289"/>
      <c r="C98" s="289"/>
      <c r="D98" s="289"/>
      <c r="E98" s="290"/>
      <c r="F98" s="44"/>
      <c r="G98" s="44"/>
      <c r="H98" s="44"/>
      <c r="I98" s="86">
        <f t="shared" si="0"/>
        <v>0</v>
      </c>
      <c r="J98" s="44"/>
      <c r="K98" s="42"/>
      <c r="L98" s="42"/>
    </row>
    <row r="99" spans="1:12" x14ac:dyDescent="0.3">
      <c r="A99" s="288" t="s">
        <v>75</v>
      </c>
      <c r="B99" s="289"/>
      <c r="C99" s="289"/>
      <c r="D99" s="289"/>
      <c r="E99" s="290"/>
      <c r="F99" s="44"/>
      <c r="G99" s="44"/>
      <c r="H99" s="44"/>
      <c r="I99" s="86">
        <f t="shared" si="0"/>
        <v>0</v>
      </c>
      <c r="J99" s="44"/>
      <c r="K99" s="42"/>
      <c r="L99" s="42"/>
    </row>
    <row r="100" spans="1:12" x14ac:dyDescent="0.3">
      <c r="A100" s="288" t="s">
        <v>76</v>
      </c>
      <c r="B100" s="289"/>
      <c r="C100" s="289"/>
      <c r="D100" s="289"/>
      <c r="E100" s="290"/>
      <c r="F100" s="44"/>
      <c r="G100" s="44"/>
      <c r="H100" s="44"/>
      <c r="I100" s="86">
        <f t="shared" si="0"/>
        <v>0</v>
      </c>
      <c r="J100" s="44"/>
      <c r="K100" s="42"/>
      <c r="L100" s="42"/>
    </row>
    <row r="101" spans="1:12" x14ac:dyDescent="0.3">
      <c r="A101" s="288" t="s">
        <v>77</v>
      </c>
      <c r="B101" s="289"/>
      <c r="C101" s="289"/>
      <c r="D101" s="289"/>
      <c r="E101" s="290"/>
      <c r="F101" s="44"/>
      <c r="G101" s="44"/>
      <c r="H101" s="44"/>
      <c r="I101" s="86">
        <f t="shared" si="0"/>
        <v>0</v>
      </c>
      <c r="J101" s="44"/>
      <c r="K101" s="42"/>
      <c r="L101" s="42"/>
    </row>
    <row r="102" spans="1:12" x14ac:dyDescent="0.3">
      <c r="A102" s="288" t="s">
        <v>78</v>
      </c>
      <c r="B102" s="289"/>
      <c r="C102" s="289"/>
      <c r="D102" s="289"/>
      <c r="E102" s="290"/>
      <c r="F102" s="44"/>
      <c r="G102" s="44"/>
      <c r="H102" s="44"/>
      <c r="I102" s="86">
        <f t="shared" si="0"/>
        <v>0</v>
      </c>
      <c r="J102" s="44"/>
      <c r="K102" s="42"/>
      <c r="L102" s="42"/>
    </row>
    <row r="103" spans="1:12" x14ac:dyDescent="0.3">
      <c r="A103" s="288" t="s">
        <v>79</v>
      </c>
      <c r="B103" s="289"/>
      <c r="C103" s="289"/>
      <c r="D103" s="289"/>
      <c r="E103" s="290"/>
      <c r="F103" s="44"/>
      <c r="G103" s="44"/>
      <c r="H103" s="44"/>
      <c r="I103" s="86">
        <f t="shared" si="0"/>
        <v>0</v>
      </c>
      <c r="J103" s="44"/>
      <c r="K103" s="42"/>
      <c r="L103" s="42"/>
    </row>
    <row r="104" spans="1:12" x14ac:dyDescent="0.3">
      <c r="A104" s="288" t="s">
        <v>80</v>
      </c>
      <c r="B104" s="289"/>
      <c r="C104" s="289"/>
      <c r="D104" s="289"/>
      <c r="E104" s="290"/>
      <c r="F104" s="44"/>
      <c r="G104" s="44"/>
      <c r="H104" s="44"/>
      <c r="I104" s="86">
        <f t="shared" si="0"/>
        <v>0</v>
      </c>
      <c r="J104" s="44"/>
      <c r="K104" s="42"/>
      <c r="L104" s="42"/>
    </row>
    <row r="105" spans="1:12" x14ac:dyDescent="0.3">
      <c r="A105" s="288" t="s">
        <v>81</v>
      </c>
      <c r="B105" s="289"/>
      <c r="C105" s="289"/>
      <c r="D105" s="289"/>
      <c r="E105" s="290"/>
      <c r="F105" s="44"/>
      <c r="G105" s="44"/>
      <c r="H105" s="44"/>
      <c r="I105" s="86">
        <f t="shared" si="0"/>
        <v>0</v>
      </c>
      <c r="J105" s="44"/>
      <c r="K105" s="42"/>
      <c r="L105" s="42"/>
    </row>
    <row r="106" spans="1:12" x14ac:dyDescent="0.3">
      <c r="A106" s="88"/>
      <c r="B106" s="88"/>
      <c r="C106" s="88"/>
      <c r="D106" s="88"/>
      <c r="E106" s="88"/>
      <c r="F106" s="44"/>
      <c r="G106" s="44"/>
      <c r="H106" s="44"/>
      <c r="I106" s="44"/>
      <c r="J106" s="84">
        <f>SUM(I95:I105)</f>
        <v>0</v>
      </c>
      <c r="K106" s="42"/>
      <c r="L106" s="42"/>
    </row>
    <row r="107" spans="1:12" ht="10.199999999999999" customHeight="1" x14ac:dyDescent="0.3">
      <c r="A107" s="88"/>
      <c r="B107" s="88"/>
      <c r="C107" s="88"/>
      <c r="D107" s="88"/>
      <c r="E107" s="88"/>
      <c r="F107" s="44"/>
      <c r="G107" s="44"/>
      <c r="H107" s="44"/>
      <c r="I107" s="44"/>
      <c r="J107" s="44"/>
      <c r="K107" s="42"/>
      <c r="L107" s="42"/>
    </row>
    <row r="108" spans="1:12" x14ac:dyDescent="0.3">
      <c r="A108" s="291" t="s">
        <v>82</v>
      </c>
      <c r="B108" s="292"/>
      <c r="C108" s="292"/>
      <c r="D108" s="292"/>
      <c r="E108" s="293"/>
      <c r="F108" s="44"/>
      <c r="G108" s="44"/>
      <c r="H108" s="44"/>
      <c r="I108" s="44"/>
      <c r="J108" s="84">
        <f>SUM(J88+J93-J106)</f>
        <v>0</v>
      </c>
      <c r="K108" s="42"/>
      <c r="L108" s="42"/>
    </row>
    <row r="109" spans="1:12" x14ac:dyDescent="0.3">
      <c r="A109" s="283" t="s">
        <v>206</v>
      </c>
      <c r="B109" s="275"/>
      <c r="C109" s="275"/>
      <c r="D109" s="275"/>
      <c r="E109" s="284"/>
      <c r="F109" s="44"/>
      <c r="G109" s="94">
        <v>0</v>
      </c>
      <c r="H109" s="44"/>
      <c r="I109" s="44"/>
      <c r="J109" s="89">
        <f>G109</f>
        <v>0</v>
      </c>
      <c r="K109" s="42"/>
      <c r="L109" s="42"/>
    </row>
    <row r="110" spans="1:12" x14ac:dyDescent="0.3">
      <c r="A110" s="283" t="s">
        <v>199</v>
      </c>
      <c r="B110" s="275"/>
      <c r="C110" s="275"/>
      <c r="D110" s="275"/>
      <c r="E110" s="284"/>
      <c r="F110" s="44"/>
      <c r="G110" s="90"/>
      <c r="H110" s="44"/>
      <c r="I110" s="44"/>
      <c r="J110" s="89">
        <f>J108-J109</f>
        <v>0</v>
      </c>
      <c r="K110" s="42"/>
      <c r="L110" s="42"/>
    </row>
    <row r="111" spans="1:12" x14ac:dyDescent="0.3">
      <c r="A111" s="294" t="s">
        <v>83</v>
      </c>
      <c r="B111" s="295"/>
      <c r="C111" s="295"/>
      <c r="D111" s="295"/>
      <c r="E111" s="296"/>
      <c r="F111" s="44"/>
      <c r="G111" s="44"/>
      <c r="H111" s="44"/>
      <c r="I111" s="44"/>
      <c r="J111" s="89">
        <f>0.1*J110</f>
        <v>0</v>
      </c>
      <c r="K111" s="42"/>
      <c r="L111" s="42"/>
    </row>
    <row r="112" spans="1:12" x14ac:dyDescent="0.3">
      <c r="A112" s="297" t="s">
        <v>84</v>
      </c>
      <c r="B112" s="298"/>
      <c r="C112" s="298"/>
      <c r="D112" s="298"/>
      <c r="E112" s="299"/>
      <c r="F112" s="44"/>
      <c r="G112" s="44"/>
      <c r="H112" s="44"/>
      <c r="I112" s="44"/>
      <c r="J112" s="89">
        <f>J110+J111</f>
        <v>0</v>
      </c>
      <c r="K112" s="42"/>
      <c r="L112" s="42"/>
    </row>
    <row r="113" spans="1:12" ht="14.4" customHeight="1" x14ac:dyDescent="0.3">
      <c r="A113" s="294" t="s">
        <v>236</v>
      </c>
      <c r="B113" s="295"/>
      <c r="C113" s="295"/>
      <c r="D113" s="295"/>
      <c r="E113" s="296"/>
      <c r="F113" s="44"/>
      <c r="G113" s="44"/>
      <c r="H113" s="44"/>
      <c r="I113" s="44"/>
      <c r="J113" s="89">
        <f>0.04*J112</f>
        <v>0</v>
      </c>
      <c r="K113" s="42"/>
      <c r="L113" s="42"/>
    </row>
    <row r="114" spans="1:12" x14ac:dyDescent="0.3">
      <c r="A114" s="285" t="s">
        <v>237</v>
      </c>
      <c r="B114" s="286"/>
      <c r="C114" s="286"/>
      <c r="D114" s="286"/>
      <c r="E114" s="287"/>
      <c r="F114" s="44"/>
      <c r="G114" s="44"/>
      <c r="H114" s="44"/>
      <c r="I114" s="44"/>
      <c r="J114" s="89">
        <f>J112+J113</f>
        <v>0</v>
      </c>
      <c r="K114" s="42"/>
      <c r="L114" s="42"/>
    </row>
    <row r="115" spans="1:12" x14ac:dyDescent="0.3">
      <c r="A115" s="271" t="s">
        <v>85</v>
      </c>
      <c r="B115" s="272"/>
      <c r="C115" s="272"/>
      <c r="D115" s="272"/>
      <c r="E115" s="273"/>
      <c r="F115" s="44"/>
      <c r="G115" s="95" t="s">
        <v>32</v>
      </c>
      <c r="H115" s="180"/>
      <c r="I115" s="44"/>
      <c r="J115" s="89">
        <f>IF(G115="SI",J114*0.22,0)</f>
        <v>0</v>
      </c>
      <c r="K115" s="42"/>
      <c r="L115" s="42"/>
    </row>
    <row r="116" spans="1:12" x14ac:dyDescent="0.3">
      <c r="A116" s="274" t="s">
        <v>86</v>
      </c>
      <c r="B116" s="275"/>
      <c r="C116" s="275"/>
      <c r="D116" s="275"/>
      <c r="E116" s="276"/>
      <c r="F116" s="44"/>
      <c r="G116" s="91"/>
      <c r="H116" s="44"/>
      <c r="I116" s="44"/>
      <c r="J116" s="89">
        <f>J85</f>
        <v>0</v>
      </c>
      <c r="K116" s="42"/>
      <c r="L116" s="42"/>
    </row>
    <row r="117" spans="1:12" x14ac:dyDescent="0.3">
      <c r="A117" s="271" t="s">
        <v>87</v>
      </c>
      <c r="B117" s="272"/>
      <c r="C117" s="272"/>
      <c r="D117" s="272"/>
      <c r="E117" s="273"/>
      <c r="F117" s="44"/>
      <c r="G117" s="44"/>
      <c r="H117" s="44"/>
      <c r="I117" s="44"/>
      <c r="J117" s="89">
        <f>SUM(J114+J115+J116)</f>
        <v>0</v>
      </c>
      <c r="K117" s="42"/>
      <c r="L117" s="42"/>
    </row>
    <row r="118" spans="1:12" x14ac:dyDescent="0.3">
      <c r="A118" s="277" t="s">
        <v>88</v>
      </c>
      <c r="B118" s="278"/>
      <c r="C118" s="278"/>
      <c r="D118" s="278"/>
      <c r="E118" s="279"/>
      <c r="F118" s="44"/>
      <c r="G118" s="95" t="s">
        <v>32</v>
      </c>
      <c r="H118" s="180"/>
      <c r="I118" s="44"/>
      <c r="J118" s="89">
        <f>IF(G118="SI",J112*0.2,0)</f>
        <v>0</v>
      </c>
      <c r="K118" s="42"/>
      <c r="L118" s="42"/>
    </row>
    <row r="119" spans="1:12" x14ac:dyDescent="0.3">
      <c r="A119" s="280" t="s">
        <v>89</v>
      </c>
      <c r="B119" s="281"/>
      <c r="C119" s="281"/>
      <c r="D119" s="281"/>
      <c r="E119" s="282"/>
      <c r="F119" s="42"/>
      <c r="G119" s="42"/>
      <c r="H119" s="42"/>
      <c r="I119" s="42"/>
      <c r="J119" s="92">
        <f>J117-J118</f>
        <v>0</v>
      </c>
      <c r="K119" s="42"/>
      <c r="L119" s="42"/>
    </row>
    <row r="120" spans="1:12" x14ac:dyDescent="0.3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</row>
    <row r="121" spans="1:12" s="5" customFormat="1" x14ac:dyDescent="0.3"/>
    <row r="122" spans="1:12" s="5" customFormat="1" x14ac:dyDescent="0.3"/>
    <row r="123" spans="1:12" s="5" customFormat="1" x14ac:dyDescent="0.3"/>
    <row r="124" spans="1:12" s="5" customFormat="1" x14ac:dyDescent="0.3"/>
    <row r="125" spans="1:12" s="5" customFormat="1" x14ac:dyDescent="0.3"/>
    <row r="126" spans="1:12" s="5" customFormat="1" x14ac:dyDescent="0.3"/>
    <row r="127" spans="1:12" s="5" customFormat="1" x14ac:dyDescent="0.3"/>
    <row r="128" spans="1:12" s="5" customFormat="1" x14ac:dyDescent="0.3"/>
    <row r="129" s="5" customFormat="1" x14ac:dyDescent="0.3"/>
    <row r="130" s="5" customFormat="1" x14ac:dyDescent="0.3"/>
    <row r="131" s="5" customFormat="1" x14ac:dyDescent="0.3"/>
    <row r="132" s="5" customFormat="1" x14ac:dyDescent="0.3"/>
    <row r="133" s="5" customFormat="1" x14ac:dyDescent="0.3"/>
    <row r="134" s="5" customFormat="1" x14ac:dyDescent="0.3"/>
    <row r="135" s="5" customFormat="1" x14ac:dyDescent="0.3"/>
    <row r="136" s="5" customFormat="1" x14ac:dyDescent="0.3"/>
    <row r="137" s="5" customFormat="1" x14ac:dyDescent="0.3"/>
    <row r="138" s="5" customFormat="1" x14ac:dyDescent="0.3"/>
    <row r="139" s="5" customFormat="1" x14ac:dyDescent="0.3"/>
    <row r="140" s="5" customFormat="1" x14ac:dyDescent="0.3"/>
    <row r="141" s="5" customFormat="1" x14ac:dyDescent="0.3"/>
    <row r="142" s="5" customFormat="1" x14ac:dyDescent="0.3"/>
    <row r="143" s="5" customFormat="1" x14ac:dyDescent="0.3"/>
    <row r="144" s="5" customFormat="1" x14ac:dyDescent="0.3"/>
    <row r="145" s="5" customFormat="1" x14ac:dyDescent="0.3"/>
    <row r="146" s="5" customFormat="1" x14ac:dyDescent="0.3"/>
    <row r="147" s="5" customFormat="1" x14ac:dyDescent="0.3"/>
    <row r="148" s="5" customFormat="1" x14ac:dyDescent="0.3"/>
    <row r="149" s="5" customFormat="1" x14ac:dyDescent="0.3"/>
    <row r="150" s="5" customFormat="1" x14ac:dyDescent="0.3"/>
    <row r="151" s="5" customFormat="1" x14ac:dyDescent="0.3"/>
    <row r="152" s="5" customFormat="1" x14ac:dyDescent="0.3"/>
    <row r="153" s="5" customFormat="1" x14ac:dyDescent="0.3"/>
    <row r="154" s="5" customFormat="1" x14ac:dyDescent="0.3"/>
    <row r="155" s="5" customFormat="1" x14ac:dyDescent="0.3"/>
    <row r="156" s="5" customFormat="1" x14ac:dyDescent="0.3"/>
    <row r="157" s="5" customFormat="1" x14ac:dyDescent="0.3"/>
    <row r="158" s="5" customFormat="1" x14ac:dyDescent="0.3"/>
    <row r="159" s="5" customFormat="1" x14ac:dyDescent="0.3"/>
    <row r="160" s="5" customFormat="1" x14ac:dyDescent="0.3"/>
    <row r="161" s="5" customFormat="1" x14ac:dyDescent="0.3"/>
    <row r="162" s="5" customFormat="1" x14ac:dyDescent="0.3"/>
    <row r="163" s="5" customFormat="1" x14ac:dyDescent="0.3"/>
    <row r="164" s="5" customFormat="1" x14ac:dyDescent="0.3"/>
    <row r="165" s="5" customFormat="1" x14ac:dyDescent="0.3"/>
    <row r="166" s="5" customFormat="1" x14ac:dyDescent="0.3"/>
    <row r="167" s="5" customFormat="1" x14ac:dyDescent="0.3"/>
    <row r="168" s="5" customFormat="1" x14ac:dyDescent="0.3"/>
    <row r="169" s="5" customFormat="1" x14ac:dyDescent="0.3"/>
    <row r="170" s="5" customFormat="1" x14ac:dyDescent="0.3"/>
    <row r="171" s="5" customFormat="1" x14ac:dyDescent="0.3"/>
    <row r="172" s="5" customFormat="1" x14ac:dyDescent="0.3"/>
    <row r="173" s="5" customFormat="1" x14ac:dyDescent="0.3"/>
    <row r="174" s="5" customFormat="1" x14ac:dyDescent="0.3"/>
  </sheetData>
  <sheetProtection algorithmName="SHA-512" hashValue="PSI9jynzCh3EQEEJtyC7mu5QA2l6TRPRDnlTsCbRnNvvPfm1np3bvVOZPJ8ow9wbTHiVD0KJ23ZJvUcYcECyLQ==" saltValue="8FMMwM+cvp3yINSpCEhi7w==" spinCount="100000" sheet="1" objects="1" scenarios="1"/>
  <mergeCells count="90">
    <mergeCell ref="G27:J27"/>
    <mergeCell ref="A30:D30"/>
    <mergeCell ref="A31:D31"/>
    <mergeCell ref="A12:E12"/>
    <mergeCell ref="A14:D14"/>
    <mergeCell ref="A16:D16"/>
    <mergeCell ref="A18:D18"/>
    <mergeCell ref="A5:D5"/>
    <mergeCell ref="E5:K5"/>
    <mergeCell ref="A3:K3"/>
    <mergeCell ref="G26:J26"/>
    <mergeCell ref="A1:K1"/>
    <mergeCell ref="A7:K8"/>
    <mergeCell ref="B10:E10"/>
    <mergeCell ref="B11:E11"/>
    <mergeCell ref="A23:D23"/>
    <mergeCell ref="E24:K25"/>
    <mergeCell ref="A24:D25"/>
    <mergeCell ref="A20:D20"/>
    <mergeCell ref="J61:J62"/>
    <mergeCell ref="F59:G59"/>
    <mergeCell ref="A49:D49"/>
    <mergeCell ref="A32:D32"/>
    <mergeCell ref="A33:D33"/>
    <mergeCell ref="A34:D34"/>
    <mergeCell ref="A35:D35"/>
    <mergeCell ref="A41:E41"/>
    <mergeCell ref="A42:E42"/>
    <mergeCell ref="A44:D44"/>
    <mergeCell ref="A45:D45"/>
    <mergeCell ref="A46:D46"/>
    <mergeCell ref="A47:D47"/>
    <mergeCell ref="G41:K41"/>
    <mergeCell ref="A39:K39"/>
    <mergeCell ref="A58:K58"/>
    <mergeCell ref="A67:D67"/>
    <mergeCell ref="A50:D50"/>
    <mergeCell ref="A51:D51"/>
    <mergeCell ref="A52:D52"/>
    <mergeCell ref="A53:D53"/>
    <mergeCell ref="A54:D54"/>
    <mergeCell ref="A56:I56"/>
    <mergeCell ref="A65:E65"/>
    <mergeCell ref="A61:E62"/>
    <mergeCell ref="F61:F62"/>
    <mergeCell ref="G61:G62"/>
    <mergeCell ref="A59:D59"/>
    <mergeCell ref="A64:D64"/>
    <mergeCell ref="A80:I80"/>
    <mergeCell ref="A68:F68"/>
    <mergeCell ref="A69:E69"/>
    <mergeCell ref="A70:E70"/>
    <mergeCell ref="A71:E71"/>
    <mergeCell ref="A72:E72"/>
    <mergeCell ref="A73:E73"/>
    <mergeCell ref="A74:E74"/>
    <mergeCell ref="A75:E75"/>
    <mergeCell ref="A76:E76"/>
    <mergeCell ref="A77:E77"/>
    <mergeCell ref="A98:E98"/>
    <mergeCell ref="A82:I82"/>
    <mergeCell ref="A83:F83"/>
    <mergeCell ref="A84:F84"/>
    <mergeCell ref="A88:E88"/>
    <mergeCell ref="A90:E90"/>
    <mergeCell ref="A91:E91"/>
    <mergeCell ref="A92:E92"/>
    <mergeCell ref="A95:E95"/>
    <mergeCell ref="A96:E96"/>
    <mergeCell ref="A97:E97"/>
    <mergeCell ref="A87:J87"/>
    <mergeCell ref="A109:E109"/>
    <mergeCell ref="A114:E114"/>
    <mergeCell ref="A99:E99"/>
    <mergeCell ref="A100:E100"/>
    <mergeCell ref="A101:E101"/>
    <mergeCell ref="A102:E102"/>
    <mergeCell ref="A103:E103"/>
    <mergeCell ref="A104:E104"/>
    <mergeCell ref="A105:E105"/>
    <mergeCell ref="A108:E108"/>
    <mergeCell ref="A111:E111"/>
    <mergeCell ref="A112:E112"/>
    <mergeCell ref="A113:E113"/>
    <mergeCell ref="A110:E110"/>
    <mergeCell ref="A115:E115"/>
    <mergeCell ref="A116:E116"/>
    <mergeCell ref="A117:E117"/>
    <mergeCell ref="A118:E118"/>
    <mergeCell ref="A119:E119"/>
  </mergeCells>
  <conditionalFormatting sqref="L26:L40 L42:L119">
    <cfRule type="expression" priority="1">
      <formula>"$E$17&lt;2"</formula>
    </cfRule>
  </conditionalFormatting>
  <hyperlinks>
    <hyperlink ref="E5" r:id="rId1" xr:uid="{E98B401F-03C8-40DA-AB38-F06F71C89B74}"/>
  </hyperlinks>
  <pageMargins left="0.19685039370078741" right="0" top="0" bottom="0" header="0" footer="0"/>
  <pageSetup paperSize="9" scale="75" orientation="portrait" r:id="rId2"/>
  <ignoredErrors>
    <ignoredError sqref="G27" unlockedFormula="1"/>
    <ignoredError sqref="J113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4BF34-4EB4-4B23-B160-525EBEA8D617}">
  <dimension ref="A1:AQ153"/>
  <sheetViews>
    <sheetView topLeftCell="A125" zoomScale="99" zoomScaleNormal="99" workbookViewId="0">
      <selection activeCell="H19" sqref="H19"/>
    </sheetView>
  </sheetViews>
  <sheetFormatPr defaultRowHeight="14.4" x14ac:dyDescent="0.3"/>
  <cols>
    <col min="1" max="1" width="8.88671875" style="5"/>
    <col min="2" max="2" width="9.109375" style="5" customWidth="1"/>
    <col min="3" max="3" width="8.88671875" style="5"/>
    <col min="4" max="4" width="11.33203125" style="5" customWidth="1"/>
    <col min="5" max="5" width="8.88671875" style="5"/>
    <col min="6" max="6" width="10.33203125" style="5" customWidth="1"/>
    <col min="7" max="7" width="8.88671875" style="5"/>
    <col min="8" max="8" width="10.88671875" style="5" customWidth="1"/>
    <col min="9" max="11" width="8.88671875" style="5"/>
    <col min="12" max="12" width="10" style="5" customWidth="1"/>
    <col min="13" max="13" width="16.33203125" style="5" customWidth="1"/>
    <col min="14" max="14" width="8" style="5" customWidth="1"/>
    <col min="15" max="15" width="9.21875" style="5" customWidth="1"/>
    <col min="16" max="16" width="7.88671875" style="5" customWidth="1"/>
    <col min="17" max="17" width="10.88671875" style="5" customWidth="1"/>
    <col min="18" max="20" width="7.88671875" style="5" customWidth="1"/>
    <col min="21" max="21" width="8.33203125" style="5" customWidth="1"/>
    <col min="22" max="22" width="7.88671875" style="5" customWidth="1"/>
    <col min="23" max="23" width="6.109375" style="5" customWidth="1"/>
    <col min="24" max="24" width="7.88671875" style="5" customWidth="1"/>
    <col min="25" max="25" width="6.109375" style="5" customWidth="1"/>
    <col min="26" max="26" width="7.88671875" style="5" customWidth="1"/>
    <col min="27" max="27" width="6.109375" style="5" customWidth="1"/>
    <col min="28" max="28" width="7.88671875" style="5" customWidth="1"/>
    <col min="29" max="29" width="6.109375" style="5" customWidth="1"/>
    <col min="30" max="30" width="7.88671875" style="5" customWidth="1"/>
    <col min="31" max="31" width="7.6640625" style="5" customWidth="1"/>
    <col min="32" max="32" width="7.88671875" style="5" customWidth="1"/>
    <col min="33" max="33" width="7.5546875" style="5" customWidth="1"/>
    <col min="34" max="34" width="7.88671875" style="5" customWidth="1"/>
    <col min="35" max="35" width="6.109375" style="5" customWidth="1"/>
    <col min="36" max="36" width="7.88671875" style="5" customWidth="1"/>
    <col min="37" max="37" width="6.109375" style="5" customWidth="1"/>
    <col min="38" max="38" width="7.88671875" style="5" customWidth="1"/>
    <col min="39" max="39" width="6.109375" style="5" customWidth="1"/>
    <col min="40" max="40" width="7.88671875" style="5" customWidth="1"/>
    <col min="41" max="41" width="6.109375" style="5" customWidth="1"/>
    <col min="42" max="42" width="7.88671875" style="5" customWidth="1"/>
    <col min="43" max="43" width="6.109375" style="5" customWidth="1"/>
    <col min="44" max="16384" width="8.88671875" style="5"/>
  </cols>
  <sheetData>
    <row r="1" spans="1:17" ht="15.6" x14ac:dyDescent="0.3">
      <c r="A1" s="350" t="s">
        <v>23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</row>
    <row r="2" spans="1:17" ht="15.6" x14ac:dyDescent="0.3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</row>
    <row r="3" spans="1:17" x14ac:dyDescent="0.3">
      <c r="A3" s="421" t="s">
        <v>227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345"/>
      <c r="Q3" s="215" t="s">
        <v>233</v>
      </c>
    </row>
    <row r="4" spans="1:17" x14ac:dyDescent="0.3">
      <c r="A4" s="179"/>
      <c r="B4" s="179"/>
      <c r="C4" s="179"/>
      <c r="D4" s="179"/>
      <c r="E4" s="179"/>
      <c r="F4" s="179"/>
      <c r="G4" s="179"/>
      <c r="H4" s="179"/>
      <c r="I4" s="179"/>
      <c r="J4" s="179"/>
      <c r="K4" s="179"/>
    </row>
    <row r="5" spans="1:17" ht="14.4" customHeight="1" x14ac:dyDescent="0.3">
      <c r="A5" s="331" t="s">
        <v>25</v>
      </c>
      <c r="B5" s="331"/>
      <c r="C5" s="331"/>
      <c r="D5" s="331"/>
      <c r="E5" s="331"/>
      <c r="F5" s="331"/>
      <c r="G5" s="422" t="s">
        <v>26</v>
      </c>
      <c r="H5" s="423"/>
      <c r="I5" s="423"/>
      <c r="J5" s="423"/>
      <c r="K5" s="423"/>
      <c r="L5" s="423"/>
      <c r="M5" s="423"/>
      <c r="N5" s="423"/>
      <c r="O5" s="423"/>
    </row>
    <row r="6" spans="1:17" ht="14.4" customHeight="1" x14ac:dyDescent="0.3">
      <c r="A6" s="179"/>
      <c r="B6" s="179"/>
      <c r="C6" s="179"/>
      <c r="D6" s="179"/>
      <c r="E6" s="179"/>
      <c r="F6" s="28"/>
      <c r="G6" s="28"/>
      <c r="H6" s="28"/>
      <c r="I6" s="28"/>
      <c r="J6" s="28"/>
      <c r="K6" s="28"/>
    </row>
    <row r="7" spans="1:17" ht="14.4" customHeight="1" x14ac:dyDescent="0.3">
      <c r="A7" s="424" t="s">
        <v>29</v>
      </c>
      <c r="B7" s="424"/>
      <c r="C7" s="424"/>
      <c r="D7" s="424"/>
      <c r="E7" s="424"/>
      <c r="F7" s="424"/>
      <c r="G7" s="424"/>
      <c r="H7" s="424"/>
      <c r="I7" s="424"/>
      <c r="J7" s="424"/>
      <c r="K7" s="424"/>
      <c r="L7" s="424"/>
      <c r="M7" s="424"/>
      <c r="N7" s="424"/>
      <c r="O7" s="424"/>
    </row>
    <row r="8" spans="1:17" x14ac:dyDescent="0.3">
      <c r="A8" s="424"/>
      <c r="B8" s="424"/>
      <c r="C8" s="424"/>
      <c r="D8" s="424"/>
      <c r="E8" s="424"/>
      <c r="F8" s="424"/>
      <c r="G8" s="424"/>
      <c r="H8" s="424"/>
      <c r="I8" s="424"/>
      <c r="J8" s="424"/>
      <c r="K8" s="424"/>
      <c r="L8" s="424"/>
      <c r="M8" s="424"/>
      <c r="N8" s="424"/>
      <c r="O8" s="424"/>
    </row>
    <row r="9" spans="1:17" ht="70.2" customHeight="1" x14ac:dyDescent="0.3">
      <c r="A9" s="424"/>
      <c r="B9" s="424"/>
      <c r="C9" s="424"/>
      <c r="D9" s="424"/>
      <c r="E9" s="424"/>
      <c r="F9" s="424"/>
      <c r="G9" s="424"/>
      <c r="H9" s="424"/>
      <c r="I9" s="424"/>
      <c r="J9" s="424"/>
      <c r="K9" s="424"/>
      <c r="L9" s="424"/>
      <c r="M9" s="424"/>
      <c r="N9" s="424"/>
      <c r="O9" s="424"/>
    </row>
    <row r="10" spans="1:17" ht="14.4" customHeight="1" x14ac:dyDescent="0.3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</row>
    <row r="11" spans="1:17" x14ac:dyDescent="0.3">
      <c r="B11" s="363" t="s">
        <v>90</v>
      </c>
      <c r="C11" s="363"/>
      <c r="D11" s="363"/>
      <c r="E11" s="363"/>
      <c r="G11" s="357"/>
      <c r="H11" s="358"/>
      <c r="I11" s="358"/>
      <c r="J11" s="358"/>
      <c r="K11" s="358"/>
      <c r="L11" s="358"/>
      <c r="M11" s="359"/>
      <c r="N11" s="97"/>
      <c r="O11" s="97"/>
    </row>
    <row r="12" spans="1:17" x14ac:dyDescent="0.3">
      <c r="A12" s="98"/>
      <c r="B12" s="363"/>
      <c r="C12" s="363"/>
      <c r="D12" s="363"/>
      <c r="E12" s="363"/>
      <c r="G12" s="460"/>
      <c r="H12" s="461"/>
      <c r="I12" s="461"/>
      <c r="J12" s="461"/>
      <c r="K12" s="461"/>
      <c r="L12" s="461"/>
      <c r="M12" s="462"/>
      <c r="N12" s="97"/>
      <c r="O12" s="97"/>
    </row>
    <row r="13" spans="1:17" x14ac:dyDescent="0.3">
      <c r="A13" s="99"/>
      <c r="B13" s="99"/>
      <c r="C13" s="99"/>
      <c r="D13" s="99"/>
      <c r="E13" s="100"/>
      <c r="F13" s="100"/>
      <c r="G13" s="360"/>
      <c r="H13" s="361"/>
      <c r="I13" s="361"/>
      <c r="J13" s="361"/>
      <c r="K13" s="361"/>
      <c r="L13" s="361"/>
      <c r="M13" s="362"/>
    </row>
    <row r="14" spans="1:17" ht="7.8" customHeight="1" x14ac:dyDescent="0.3">
      <c r="A14" s="99"/>
      <c r="B14" s="99"/>
      <c r="C14" s="99"/>
      <c r="D14" s="99"/>
      <c r="E14" s="100"/>
      <c r="F14" s="100"/>
      <c r="G14" s="100"/>
      <c r="H14" s="100"/>
      <c r="I14" s="100"/>
      <c r="J14" s="100"/>
      <c r="K14" s="100"/>
      <c r="L14" s="100"/>
      <c r="M14" s="100"/>
    </row>
    <row r="15" spans="1:17" ht="24" customHeight="1" x14ac:dyDescent="0.3">
      <c r="A15" s="99"/>
      <c r="B15" s="99"/>
      <c r="C15" s="99"/>
      <c r="D15" s="99"/>
      <c r="E15" s="100"/>
      <c r="F15" s="100"/>
      <c r="G15" s="420" t="s">
        <v>230</v>
      </c>
      <c r="H15" s="420"/>
      <c r="I15" s="100"/>
      <c r="J15" s="100"/>
      <c r="K15" s="100"/>
      <c r="L15" s="100"/>
      <c r="M15" s="100"/>
    </row>
    <row r="16" spans="1:17" ht="19.2" customHeight="1" thickBot="1" x14ac:dyDescent="0.35">
      <c r="A16" s="99"/>
      <c r="B16" s="99"/>
      <c r="C16" s="99"/>
      <c r="D16" s="99"/>
      <c r="E16" s="100"/>
      <c r="F16" s="100"/>
      <c r="G16" s="420"/>
      <c r="H16" s="420"/>
      <c r="I16" s="100"/>
      <c r="J16" s="100"/>
      <c r="K16" s="100"/>
    </row>
    <row r="17" spans="1:21" ht="42" customHeight="1" thickBot="1" x14ac:dyDescent="0.35">
      <c r="A17" s="99"/>
      <c r="B17" s="99"/>
      <c r="C17" s="429" t="s">
        <v>224</v>
      </c>
      <c r="D17" s="429"/>
      <c r="E17" s="429"/>
      <c r="F17" s="429"/>
      <c r="G17" s="429"/>
      <c r="H17" s="153"/>
      <c r="I17" s="100"/>
      <c r="J17" s="435"/>
      <c r="K17" s="435"/>
      <c r="L17" s="432"/>
      <c r="M17" s="522" t="s">
        <v>235</v>
      </c>
      <c r="N17" s="523"/>
      <c r="O17" s="523"/>
      <c r="P17" s="523"/>
      <c r="Q17" s="523"/>
      <c r="R17" s="523"/>
      <c r="S17" s="523"/>
      <c r="T17" s="523"/>
      <c r="U17" s="524"/>
    </row>
    <row r="18" spans="1:21" ht="31.8" customHeight="1" thickBot="1" x14ac:dyDescent="0.35">
      <c r="A18" s="99"/>
      <c r="B18" s="99"/>
      <c r="C18" s="431" t="s">
        <v>225</v>
      </c>
      <c r="D18" s="431"/>
      <c r="E18" s="431"/>
      <c r="F18" s="431"/>
      <c r="G18" s="431"/>
      <c r="H18" s="154"/>
      <c r="I18" s="100"/>
      <c r="J18" s="432"/>
      <c r="K18" s="433"/>
      <c r="L18" s="433"/>
      <c r="M18" s="525" t="s">
        <v>234</v>
      </c>
      <c r="N18" s="526"/>
      <c r="O18" s="526"/>
      <c r="P18" s="526"/>
      <c r="Q18" s="526"/>
      <c r="R18" s="526"/>
      <c r="S18" s="526"/>
      <c r="T18" s="526"/>
      <c r="U18" s="527"/>
    </row>
    <row r="19" spans="1:21" x14ac:dyDescent="0.3">
      <c r="C19" s="430" t="s">
        <v>207</v>
      </c>
      <c r="D19" s="430"/>
      <c r="E19" s="430"/>
      <c r="F19" s="430"/>
      <c r="G19" s="430"/>
      <c r="H19" s="153"/>
      <c r="J19" s="437"/>
      <c r="K19" s="437"/>
      <c r="L19" s="437"/>
      <c r="P19" s="29" t="b">
        <f>IF(H17="SI",J17,IF(H18="SI",J18,IF(H19="SI",J19)))</f>
        <v>0</v>
      </c>
    </row>
    <row r="20" spans="1:21" x14ac:dyDescent="0.3">
      <c r="C20" s="430" t="s">
        <v>108</v>
      </c>
      <c r="D20" s="430"/>
      <c r="E20" s="430"/>
      <c r="F20" s="430"/>
      <c r="G20" s="430"/>
      <c r="J20" s="394"/>
      <c r="K20" s="394"/>
      <c r="L20" s="394"/>
    </row>
    <row r="21" spans="1:21" x14ac:dyDescent="0.3">
      <c r="C21" s="430" t="s">
        <v>200</v>
      </c>
      <c r="D21" s="430"/>
      <c r="E21" s="430"/>
      <c r="F21" s="430"/>
      <c r="G21" s="430"/>
      <c r="J21" s="425"/>
      <c r="K21" s="426"/>
      <c r="L21" s="427"/>
    </row>
    <row r="22" spans="1:21" ht="15" thickBot="1" x14ac:dyDescent="0.35">
      <c r="C22" s="430" t="s">
        <v>109</v>
      </c>
      <c r="D22" s="430"/>
      <c r="E22" s="430"/>
      <c r="F22" s="430"/>
      <c r="G22" s="430"/>
      <c r="J22" s="394"/>
      <c r="K22" s="394"/>
      <c r="L22" s="394"/>
    </row>
    <row r="23" spans="1:21" ht="27" customHeight="1" thickBot="1" x14ac:dyDescent="0.35">
      <c r="C23" s="402" t="s">
        <v>218</v>
      </c>
      <c r="D23" s="402"/>
      <c r="E23" s="402"/>
      <c r="F23" s="402"/>
      <c r="G23" s="402"/>
      <c r="J23" s="403"/>
      <c r="K23" s="403"/>
      <c r="L23" s="404"/>
      <c r="M23" s="405" t="s">
        <v>226</v>
      </c>
      <c r="N23" s="406"/>
      <c r="O23" s="406"/>
      <c r="P23" s="406"/>
      <c r="Q23" s="406"/>
      <c r="R23" s="407"/>
      <c r="S23" s="168"/>
      <c r="T23" s="168"/>
    </row>
    <row r="25" spans="1:21" ht="26.4" customHeight="1" x14ac:dyDescent="0.35">
      <c r="A25" s="395" t="s">
        <v>110</v>
      </c>
      <c r="B25" s="395"/>
      <c r="C25" s="395"/>
      <c r="D25" s="395"/>
      <c r="E25" s="395"/>
      <c r="F25" s="395"/>
      <c r="G25" s="395"/>
      <c r="H25" s="8"/>
      <c r="I25" s="397" t="s">
        <v>231</v>
      </c>
      <c r="J25" s="397"/>
    </row>
    <row r="26" spans="1:21" ht="17.399999999999999" x14ac:dyDescent="0.35">
      <c r="A26" s="200"/>
      <c r="B26" s="200"/>
      <c r="C26" s="200"/>
      <c r="D26" s="200"/>
      <c r="E26" s="200"/>
      <c r="F26" s="197"/>
      <c r="G26" s="197"/>
      <c r="H26" s="8"/>
    </row>
    <row r="27" spans="1:21" x14ac:dyDescent="0.3">
      <c r="A27" s="396" t="s">
        <v>111</v>
      </c>
      <c r="B27" s="396"/>
      <c r="C27" s="396"/>
      <c r="D27" s="396"/>
      <c r="E27" s="396"/>
      <c r="F27" s="396"/>
      <c r="G27" s="396"/>
      <c r="I27" s="398"/>
      <c r="J27" s="398"/>
      <c r="L27" s="536">
        <f>IF(H17="SI",IF(I27="SI",IF(J17&lt;=15000,600+(0),IF(J17&lt;=25000,700+(0),IF(J17&lt;=35000,800+(0),IF(J17&lt;=50000,900+(0),IF(J17&lt;=100000,1000+(0),IF(J17&lt;=500000,1500+(0),2000+(0)))))))),0) + IF(H18="SI",IF(I27="SI",IF(J18&lt;=15000,600+(0),IF(J18&lt;=25000,700+(0),IF(J18&lt;=35000,800+(0),IF(J18&lt;=50000,900+(0),IF(J18&lt;=100000,1000+(0),IF(J18&lt;=500000,1500+(0),2000+(0)))))))),0) + IF(H19="SI",IF(I27="SI",IF(J19&lt;=15000,600+(0),IF(J19&lt;=25000,700+(0),IF(J19&lt;=35000,800+(0),IF(J19&lt;=50000,900+(0),IF(J19&lt;=100000,1000+(0),IF(J19&lt;=500000,1500+(0),2000+(0)))))))),0)</f>
        <v>0</v>
      </c>
      <c r="M27" s="537"/>
    </row>
    <row r="28" spans="1:21" x14ac:dyDescent="0.3">
      <c r="A28" s="396" t="s">
        <v>112</v>
      </c>
      <c r="B28" s="396"/>
      <c r="C28" s="396"/>
      <c r="D28" s="396"/>
      <c r="E28" s="396"/>
      <c r="F28" s="396"/>
      <c r="G28" s="396"/>
      <c r="I28" s="398"/>
      <c r="J28" s="398"/>
      <c r="L28" s="528">
        <f>IF(H17="SI",IF(I28="SI",IF(J17&lt;=15000,600+(0),IF(J17&lt;=25000,700+(0),IF(J17&lt;=35000,800+(0),IF(J17&lt;=50000,900+(0),IF(J17&lt;=100000,1000+(0),IF(J17&lt;=500000,1500+(0),2000+(0)))))))),0) + IF(H18="SI",IF(I28="SI",IF(J18&lt;=15000,600+(0),IF(J18&lt;=25000,700+(0),IF(J18&lt;=35000,800+(0),IF(J18&lt;=50000,900+(0),IF(J18&lt;=100000,1000+(0),IF(J18&lt;=500000,1500+(0),2000+(0)))))))),0) + IF(H19="SI",IF(I28="SI",IF(J19&lt;=15000,600+(0),IF(J19&lt;=25000,700+(0),IF(J19&lt;=35000,800+(0),IF(J19&lt;=50000,900+(0),IF(J19&lt;=100000,1000+(0),IF(J19&lt;=500000,1500+(0),2000+(0)))))))),0)</f>
        <v>0</v>
      </c>
      <c r="M28" s="529"/>
    </row>
    <row r="29" spans="1:21" ht="34.200000000000003" customHeight="1" x14ac:dyDescent="0.3">
      <c r="A29" s="436" t="s">
        <v>137</v>
      </c>
      <c r="B29" s="436"/>
      <c r="C29" s="436"/>
      <c r="D29" s="436"/>
      <c r="E29" s="436"/>
      <c r="F29" s="436"/>
      <c r="G29" s="436"/>
      <c r="I29" s="401"/>
      <c r="J29" s="401"/>
      <c r="L29" s="536">
        <f>IF(H17="SI",IF(I29="SI",IF(J17&lt;=15000,600+(0),IF(J17&lt;=25000,700+(0),IF(J17&lt;=35000,800+(0),IF(J17&lt;=50000,900+(0),IF(J17&lt;=100000,1000+(0),IF(J17&lt;=500000,1500+(0),2000+(0))))))))*0.5,0)+IF(H18="SI",IF(I29="SI",IF(J18&lt;=15000,600+(0),IF(J18&lt;=25000,700+(0),IF(J18&lt;=35000,800+(0),IF(J18&lt;=50000,900+(0),IF(J18&lt;=100000,1000+(0),IF(J18&lt;=500000,1500+(0),2000+(0))))))))*0.5,0)+IF(H19="SI",IF(I29="SI",IF(J19&lt;=15000,600+(0),IF(J19&lt;=25000,700+(0),IF(J19&lt;=35000,800+(0),IF(J19&lt;=50000,900+(0),IF(J19&lt;=100000,1000+(0),IF(J19&lt;=500000,1500+(0),2000+(0))))))))*0.5,0)</f>
        <v>0</v>
      </c>
      <c r="M29" s="537"/>
    </row>
    <row r="30" spans="1:21" x14ac:dyDescent="0.3">
      <c r="A30" s="396" t="s">
        <v>113</v>
      </c>
      <c r="B30" s="396"/>
      <c r="C30" s="396"/>
      <c r="D30" s="396"/>
      <c r="E30" s="396"/>
      <c r="F30" s="396"/>
      <c r="G30" s="396"/>
      <c r="I30" s="398"/>
      <c r="J30" s="398"/>
      <c r="L30" s="528">
        <f>IF(H17="SI",IF(I30="SI",IF(J17&lt;=15000,600+(0),IF(J17&lt;=25000,700+(0),IF(J17&lt;=35000,800+(0),IF(J17&lt;=50000,900+(0),IF(J17&lt;=100000,1000+(0),IF(J17&lt;=500000,1500+(0),2000+(0)))))))),0) + IF(H18="SI",IF(I30="SI",IF(J18&lt;=15000,600+(0),IF(J18&lt;=25000,700+(0),IF(J18&lt;=35000,800+(0),IF(J18&lt;=50000,900+(0),IF(J18&lt;=100000,1000+(0),IF(J18&lt;=500000,1500+(0),2000+(0)))))))),0) + IF(H19="SI",IF(I30="SI",IF(J19&lt;=15000,600+(0),IF(J19&lt;=25000,700+(0),IF(J19&lt;=35000,800+(0),IF(J19&lt;=50000,900+(0),IF(J19&lt;=100000,1000+(0),IF(J19&lt;=500000,1500+(0),2000+(0)))))))),0)</f>
        <v>0</v>
      </c>
      <c r="M30" s="529"/>
    </row>
    <row r="31" spans="1:21" x14ac:dyDescent="0.3">
      <c r="A31" s="408" t="s">
        <v>114</v>
      </c>
      <c r="B31" s="408"/>
      <c r="C31" s="408"/>
      <c r="D31" s="408"/>
      <c r="E31" s="408"/>
      <c r="F31" s="408"/>
      <c r="G31" s="408"/>
      <c r="I31" s="101"/>
      <c r="L31" s="530">
        <f>IF(SUM(L27:L30)&gt;4*J17/11,4*J17/11,SUM(L27:L30))+IF(SUM(L27:L30)&gt;4*J18/11,4*J18/11,SUM(L27:L30))+IF(SUM(L27:L30)&gt;4*J19/11,4*J19/11,SUM(L27:L30))</f>
        <v>0</v>
      </c>
      <c r="M31" s="530"/>
    </row>
    <row r="32" spans="1:21" x14ac:dyDescent="0.3">
      <c r="A32" s="198"/>
      <c r="B32" s="434" t="b">
        <f>IF(H17="SI",IF(SUM(L27:L30)&gt;4*J17/11,"Con limitazione al 40% del valore (art. 2 c.3)",""),IF(H18="SI",IF(SUM(L27:L30)&gt;4*J18/11,"Con limitazione al 40% del valore (art. 2 c.3)",""),IF(H19="SI",IF(SUM(L27:L30)&gt;4*J19/11,"Con limitazione al 40% del valore (art. 2 c.3)",""))))</f>
        <v>0</v>
      </c>
      <c r="C32" s="434"/>
      <c r="D32" s="434"/>
      <c r="E32" s="434"/>
      <c r="F32" s="434"/>
      <c r="G32" s="102"/>
      <c r="I32" s="101"/>
      <c r="L32" s="182"/>
      <c r="M32" s="182"/>
    </row>
    <row r="33" spans="1:27" x14ac:dyDescent="0.3">
      <c r="A33" s="8"/>
      <c r="B33" s="8"/>
      <c r="C33" s="8"/>
      <c r="D33" s="8"/>
      <c r="E33" s="8"/>
      <c r="F33" s="8"/>
      <c r="G33" s="8"/>
      <c r="H33" s="8"/>
    </row>
    <row r="34" spans="1:27" x14ac:dyDescent="0.3">
      <c r="A34" s="428" t="s">
        <v>115</v>
      </c>
      <c r="B34" s="428"/>
      <c r="C34" s="428"/>
      <c r="D34" s="428"/>
      <c r="E34" s="428"/>
      <c r="F34" s="428"/>
      <c r="G34" s="428"/>
      <c r="H34" s="428"/>
      <c r="I34" s="428"/>
      <c r="J34" s="428"/>
      <c r="K34" s="428"/>
      <c r="L34" s="428"/>
      <c r="M34" s="428"/>
      <c r="N34" s="428"/>
      <c r="O34" s="428"/>
    </row>
    <row r="35" spans="1:27" x14ac:dyDescent="0.3">
      <c r="A35" s="228" t="s">
        <v>111</v>
      </c>
      <c r="B35" s="228"/>
      <c r="C35" s="228"/>
      <c r="D35" s="228"/>
      <c r="E35" s="228"/>
      <c r="F35" s="228"/>
      <c r="G35" s="228"/>
      <c r="H35" s="103"/>
      <c r="L35" s="399">
        <f>IF(K47="SI",0,IF(H17="SI",(IF(SUM(L27:L30)&gt;4*J17/11,L31/4,L27)),0) +IF(H18="SI",IF(SUM(L27:L30)&gt;4*J18/11,L31/4,L27),0) + IF(H19="SI",IF(SUM(L27:L30)&gt;4*J19/11,L31/4,L27)))</f>
        <v>0</v>
      </c>
      <c r="M35" s="399"/>
    </row>
    <row r="36" spans="1:27" ht="14.4" customHeight="1" x14ac:dyDescent="0.3"/>
    <row r="37" spans="1:27" ht="15.6" x14ac:dyDescent="0.3">
      <c r="A37" s="440" t="s">
        <v>116</v>
      </c>
      <c r="B37" s="440"/>
      <c r="C37" s="440"/>
      <c r="D37" s="440"/>
      <c r="E37" s="440"/>
      <c r="F37" s="440"/>
      <c r="G37" s="440"/>
      <c r="H37" s="440"/>
      <c r="I37" s="440"/>
      <c r="J37" s="440"/>
      <c r="K37" s="440"/>
      <c r="L37" s="104"/>
    </row>
    <row r="38" spans="1:27" x14ac:dyDescent="0.3">
      <c r="A38" s="419" t="s">
        <v>117</v>
      </c>
      <c r="B38" s="419"/>
      <c r="C38" s="419"/>
      <c r="D38" s="419"/>
      <c r="E38" s="419"/>
      <c r="F38" s="419"/>
      <c r="G38" s="419"/>
      <c r="H38" s="419"/>
      <c r="I38" s="105"/>
      <c r="J38" s="105"/>
      <c r="K38" s="105"/>
      <c r="L38" s="8"/>
    </row>
    <row r="39" spans="1:27" x14ac:dyDescent="0.3">
      <c r="A39" s="441"/>
      <c r="B39" s="441"/>
      <c r="C39" s="441"/>
      <c r="D39" s="441"/>
      <c r="E39" s="441"/>
      <c r="F39" s="441"/>
      <c r="G39" s="441"/>
      <c r="H39" s="441"/>
      <c r="L39" s="8"/>
    </row>
    <row r="40" spans="1:27" x14ac:dyDescent="0.3">
      <c r="C40" s="383" t="s">
        <v>118</v>
      </c>
      <c r="D40" s="383"/>
      <c r="E40" s="383"/>
      <c r="F40" s="383"/>
      <c r="G40" s="383"/>
      <c r="H40" s="383" t="s">
        <v>119</v>
      </c>
      <c r="I40" s="383"/>
      <c r="J40" s="383"/>
      <c r="L40" s="24"/>
    </row>
    <row r="41" spans="1:27" x14ac:dyDescent="0.3">
      <c r="C41" s="383" t="s">
        <v>120</v>
      </c>
      <c r="D41" s="383"/>
      <c r="E41" s="383"/>
      <c r="F41" s="383"/>
      <c r="G41" s="383"/>
      <c r="H41" s="383" t="s">
        <v>121</v>
      </c>
      <c r="I41" s="383"/>
      <c r="J41" s="383"/>
      <c r="L41" s="400">
        <f>IF(AND(J22&gt;=3,J22&lt;=6),IF(L27*0.25&gt;K19*0.6,L27*0.25,0),0)</f>
        <v>0</v>
      </c>
      <c r="M41" s="400"/>
    </row>
    <row r="42" spans="1:27" x14ac:dyDescent="0.3">
      <c r="C42" s="383" t="s">
        <v>122</v>
      </c>
      <c r="D42" s="383"/>
      <c r="E42" s="383"/>
      <c r="F42" s="383"/>
      <c r="G42" s="383"/>
      <c r="H42" s="383" t="s">
        <v>123</v>
      </c>
      <c r="I42" s="383"/>
      <c r="J42" s="383"/>
      <c r="L42" s="400">
        <f>IF(J22&gt;6,L27*0.5,0)</f>
        <v>0</v>
      </c>
      <c r="M42" s="400"/>
    </row>
    <row r="44" spans="1:27" ht="15.6" customHeight="1" x14ac:dyDescent="0.3">
      <c r="A44" s="442" t="s">
        <v>205</v>
      </c>
      <c r="B44" s="442"/>
      <c r="C44" s="442"/>
      <c r="D44" s="442"/>
      <c r="E44" s="442"/>
      <c r="F44" s="442"/>
      <c r="G44" s="442"/>
      <c r="H44" s="442"/>
      <c r="I44" s="442"/>
      <c r="J44" s="442"/>
      <c r="K44" s="442"/>
      <c r="L44" s="106"/>
      <c r="M44" s="106"/>
      <c r="N44" s="106"/>
      <c r="O44" s="106"/>
    </row>
    <row r="45" spans="1:27" ht="15.6" customHeight="1" x14ac:dyDescent="0.3">
      <c r="A45" s="419" t="s">
        <v>208</v>
      </c>
      <c r="B45" s="419"/>
      <c r="C45" s="419"/>
      <c r="D45" s="419"/>
      <c r="E45" s="419"/>
      <c r="F45" s="419"/>
      <c r="G45" s="419"/>
      <c r="H45" s="419"/>
      <c r="I45" s="419"/>
      <c r="J45" s="419"/>
      <c r="K45" s="107"/>
      <c r="L45" s="107"/>
      <c r="M45" s="107"/>
      <c r="N45" s="107"/>
      <c r="O45" s="8"/>
      <c r="P45" s="441"/>
      <c r="Q45" s="441"/>
      <c r="R45" s="441"/>
      <c r="S45" s="441"/>
      <c r="T45" s="441"/>
      <c r="U45" s="441"/>
      <c r="V45" s="441"/>
      <c r="W45" s="441"/>
      <c r="AA45" s="8"/>
    </row>
    <row r="46" spans="1:27" ht="15.6" customHeight="1" x14ac:dyDescent="0.3">
      <c r="F46" s="184"/>
      <c r="G46" s="196"/>
      <c r="J46" s="108" t="s">
        <v>138</v>
      </c>
      <c r="K46" s="108"/>
      <c r="L46" s="108"/>
      <c r="N46" s="107"/>
      <c r="O46" s="8"/>
    </row>
    <row r="47" spans="1:27" ht="15.6" customHeight="1" x14ac:dyDescent="0.3">
      <c r="A47" s="383" t="s">
        <v>139</v>
      </c>
      <c r="B47" s="383"/>
      <c r="C47" s="383"/>
      <c r="D47" s="383"/>
      <c r="E47" s="383"/>
      <c r="F47" s="383"/>
      <c r="G47" s="383"/>
      <c r="J47" s="107"/>
      <c r="K47" s="155" t="s">
        <v>32</v>
      </c>
      <c r="L47" s="465">
        <f>IF(K47="SI",(IF(H17="SI",L27,0)),0)</f>
        <v>0</v>
      </c>
      <c r="M47" s="465"/>
      <c r="O47" s="106"/>
    </row>
    <row r="48" spans="1:27" ht="15.6" customHeight="1" x14ac:dyDescent="0.3">
      <c r="A48" s="186"/>
      <c r="B48" s="186"/>
      <c r="C48" s="186"/>
      <c r="D48" s="186"/>
      <c r="E48" s="186"/>
      <c r="F48" s="186"/>
      <c r="G48" s="186"/>
      <c r="H48" s="186"/>
      <c r="I48" s="186"/>
      <c r="J48" s="186"/>
      <c r="K48" s="186"/>
      <c r="L48" s="182"/>
      <c r="M48" s="182"/>
    </row>
    <row r="49" spans="1:26" ht="15.6" customHeight="1" x14ac:dyDescent="0.3">
      <c r="A49" s="438" t="s">
        <v>140</v>
      </c>
      <c r="B49" s="438"/>
      <c r="C49" s="438"/>
      <c r="D49" s="438"/>
      <c r="E49" s="438"/>
      <c r="F49" s="438"/>
      <c r="G49" s="438"/>
      <c r="H49" s="438"/>
      <c r="I49" s="438"/>
      <c r="J49" s="438"/>
      <c r="K49" s="438"/>
      <c r="L49" s="439">
        <f>L35+L41+L42+L47</f>
        <v>0</v>
      </c>
      <c r="M49" s="439"/>
    </row>
    <row r="51" spans="1:26" x14ac:dyDescent="0.3">
      <c r="A51" s="428" t="s">
        <v>124</v>
      </c>
      <c r="B51" s="428"/>
      <c r="C51" s="428"/>
      <c r="D51" s="428"/>
      <c r="E51" s="428"/>
      <c r="F51" s="428"/>
      <c r="G51" s="428"/>
      <c r="H51" s="428"/>
      <c r="I51" s="428"/>
      <c r="J51" s="428"/>
      <c r="K51" s="428"/>
      <c r="L51" s="428"/>
      <c r="M51" s="428"/>
      <c r="N51" s="428"/>
      <c r="O51" s="428"/>
      <c r="P51" s="399"/>
      <c r="Q51" s="399"/>
    </row>
    <row r="52" spans="1:26" x14ac:dyDescent="0.3">
      <c r="A52" s="418" t="s">
        <v>112</v>
      </c>
      <c r="B52" s="418"/>
      <c r="C52" s="418"/>
      <c r="D52" s="418"/>
      <c r="E52" s="418"/>
      <c r="F52" s="418"/>
      <c r="G52" s="418"/>
      <c r="H52" s="109"/>
      <c r="J52" s="107"/>
      <c r="K52" s="107"/>
      <c r="L52" s="500">
        <f>IF(H17="SI",(IF(SUM(L27:L30)&gt;4*J17/11,L31/4,L28)),0) +IF(H18="SI",IF(SUM(L27:L30)&gt;4*J18/11,L31/4,L28),0) + IF(H19="SI",IF(SUM(L27:L30)&gt;4*J19/11,L31/4,L28),0)</f>
        <v>0</v>
      </c>
      <c r="M52" s="500"/>
      <c r="N52" s="107"/>
      <c r="O52" s="8"/>
      <c r="P52" s="439"/>
      <c r="Q52" s="439"/>
    </row>
    <row r="53" spans="1:26" ht="14.4" customHeight="1" x14ac:dyDescent="0.3">
      <c r="J53" s="110"/>
      <c r="K53" s="110"/>
      <c r="L53" s="110"/>
      <c r="M53" s="110"/>
      <c r="N53" s="110"/>
      <c r="O53" s="8"/>
      <c r="P53" s="182"/>
      <c r="Q53" s="182"/>
    </row>
    <row r="54" spans="1:26" x14ac:dyDescent="0.3">
      <c r="A54" s="389" t="s">
        <v>116</v>
      </c>
      <c r="B54" s="389"/>
      <c r="C54" s="389"/>
      <c r="D54" s="389"/>
      <c r="E54" s="389"/>
      <c r="F54" s="389"/>
      <c r="G54" s="389"/>
      <c r="H54" s="389"/>
      <c r="I54" s="389"/>
      <c r="J54" s="389"/>
      <c r="K54" s="389"/>
      <c r="L54" s="110"/>
      <c r="M54" s="110"/>
      <c r="N54" s="110"/>
      <c r="O54" s="8"/>
      <c r="P54" s="182"/>
      <c r="Q54" s="182"/>
    </row>
    <row r="55" spans="1:26" x14ac:dyDescent="0.3">
      <c r="A55" s="419" t="s">
        <v>125</v>
      </c>
      <c r="B55" s="419"/>
      <c r="C55" s="419"/>
      <c r="D55" s="419"/>
      <c r="E55" s="419"/>
      <c r="F55" s="419"/>
      <c r="G55" s="419"/>
      <c r="H55" s="419"/>
      <c r="I55" s="419"/>
      <c r="J55" s="419"/>
      <c r="K55" s="107"/>
      <c r="L55" s="107"/>
      <c r="M55" s="107"/>
      <c r="N55" s="107"/>
      <c r="O55" s="111"/>
      <c r="P55" s="111"/>
      <c r="Q55" s="111"/>
    </row>
    <row r="56" spans="1:26" ht="15" thickBot="1" x14ac:dyDescent="0.35">
      <c r="A56" s="8"/>
      <c r="B56" s="8"/>
      <c r="C56" s="8"/>
      <c r="D56" s="8"/>
      <c r="E56" s="8"/>
      <c r="F56" s="197"/>
      <c r="G56" s="8"/>
      <c r="H56" s="8"/>
      <c r="J56" s="112"/>
      <c r="K56" s="112"/>
      <c r="L56" s="112"/>
      <c r="M56" s="112"/>
      <c r="N56" s="112"/>
      <c r="O56" s="113"/>
      <c r="P56" s="103"/>
      <c r="Q56" s="103"/>
    </row>
    <row r="57" spans="1:26" ht="14.4" customHeight="1" x14ac:dyDescent="0.3">
      <c r="A57" s="538" t="s">
        <v>219</v>
      </c>
      <c r="B57" s="539"/>
      <c r="C57" s="539"/>
      <c r="D57" s="539"/>
      <c r="E57" s="539"/>
      <c r="F57" s="540"/>
      <c r="G57" s="167"/>
      <c r="H57" s="544"/>
      <c r="I57" s="167"/>
      <c r="J57" s="167"/>
      <c r="K57" s="167"/>
      <c r="L57" s="167"/>
      <c r="M57" s="167"/>
      <c r="N57" s="167"/>
      <c r="O57" s="167"/>
      <c r="P57" s="167"/>
      <c r="Q57" s="167"/>
      <c r="R57" s="167"/>
      <c r="S57" s="167"/>
      <c r="T57" s="167"/>
      <c r="U57" s="167"/>
      <c r="V57" s="167"/>
      <c r="W57" s="165"/>
      <c r="X57" s="165"/>
      <c r="Y57" s="165"/>
      <c r="Z57" s="166"/>
    </row>
    <row r="58" spans="1:26" ht="24" customHeight="1" thickBot="1" x14ac:dyDescent="0.35">
      <c r="A58" s="541"/>
      <c r="B58" s="542"/>
      <c r="C58" s="542"/>
      <c r="D58" s="542"/>
      <c r="E58" s="542"/>
      <c r="F58" s="543"/>
      <c r="G58" s="163"/>
      <c r="H58" s="545"/>
      <c r="I58" s="163"/>
      <c r="J58" s="163"/>
      <c r="K58" s="163"/>
      <c r="L58" s="163"/>
      <c r="M58" s="163"/>
      <c r="N58" s="163"/>
      <c r="O58" s="163"/>
      <c r="P58" s="163"/>
      <c r="Q58" s="163"/>
      <c r="R58" s="163"/>
      <c r="S58" s="163"/>
      <c r="T58" s="163"/>
      <c r="U58" s="163"/>
      <c r="V58" s="162"/>
    </row>
    <row r="59" spans="1:26" x14ac:dyDescent="0.3">
      <c r="A59" s="8"/>
      <c r="B59" s="8"/>
      <c r="C59" s="8"/>
      <c r="D59" s="8"/>
      <c r="E59" s="8"/>
      <c r="F59" s="197"/>
      <c r="G59" s="8"/>
      <c r="H59" s="8"/>
      <c r="J59" s="112"/>
      <c r="K59" s="112"/>
      <c r="L59" s="112"/>
      <c r="M59" s="112"/>
      <c r="N59" s="112"/>
      <c r="O59" s="113"/>
      <c r="P59" s="103"/>
      <c r="Q59" s="103"/>
      <c r="R59" s="164"/>
    </row>
    <row r="60" spans="1:26" ht="14.4" customHeight="1" x14ac:dyDescent="0.3">
      <c r="C60" s="384" t="s">
        <v>126</v>
      </c>
      <c r="D60" s="384"/>
      <c r="E60" s="384"/>
      <c r="F60" s="384"/>
      <c r="G60" s="384"/>
      <c r="H60" s="519" t="s">
        <v>127</v>
      </c>
      <c r="I60" s="519"/>
      <c r="J60" s="519"/>
      <c r="K60" s="198"/>
      <c r="L60" s="546">
        <f>IF(H57=3,L28*0.2,0)</f>
        <v>0</v>
      </c>
      <c r="M60" s="546"/>
      <c r="N60" s="198"/>
      <c r="O60" s="113"/>
      <c r="P60" s="182"/>
      <c r="Q60" s="182"/>
    </row>
    <row r="61" spans="1:26" ht="15.6" customHeight="1" x14ac:dyDescent="0.3">
      <c r="C61" s="384" t="s">
        <v>128</v>
      </c>
      <c r="D61" s="384"/>
      <c r="E61" s="384"/>
      <c r="F61" s="384"/>
      <c r="G61" s="384"/>
      <c r="H61" s="519" t="s">
        <v>129</v>
      </c>
      <c r="I61" s="519"/>
      <c r="J61" s="519"/>
      <c r="K61" s="104"/>
      <c r="L61" s="546">
        <f>IF(H57&gt;3,L28*0.3,0)</f>
        <v>0</v>
      </c>
      <c r="M61" s="546"/>
      <c r="N61" s="104"/>
      <c r="O61" s="104"/>
      <c r="P61" s="104"/>
      <c r="Q61" s="104"/>
    </row>
    <row r="62" spans="1:26" x14ac:dyDescent="0.3">
      <c r="J62" s="105"/>
      <c r="K62" s="105"/>
      <c r="L62" s="105"/>
      <c r="M62" s="105"/>
      <c r="N62" s="105"/>
      <c r="O62" s="197"/>
      <c r="P62" s="8"/>
      <c r="Q62" s="8"/>
    </row>
    <row r="63" spans="1:26" x14ac:dyDescent="0.3">
      <c r="A63" s="466" t="s">
        <v>117</v>
      </c>
      <c r="B63" s="466"/>
      <c r="C63" s="466"/>
      <c r="D63" s="466"/>
      <c r="E63" s="466"/>
      <c r="F63" s="466"/>
      <c r="G63" s="466"/>
      <c r="H63" s="466"/>
      <c r="I63" s="466"/>
      <c r="J63" s="466"/>
      <c r="K63" s="114"/>
      <c r="L63" s="115"/>
      <c r="M63" s="115"/>
      <c r="N63" s="115"/>
      <c r="O63" s="116"/>
      <c r="P63" s="117"/>
      <c r="Q63" s="117"/>
    </row>
    <row r="64" spans="1:26" ht="15.6" x14ac:dyDescent="0.3">
      <c r="F64" s="197"/>
      <c r="J64" s="106"/>
      <c r="K64" s="106"/>
      <c r="L64" s="106"/>
      <c r="M64" s="106"/>
      <c r="N64" s="106"/>
      <c r="O64" s="106"/>
      <c r="P64" s="106"/>
      <c r="Q64" s="106"/>
    </row>
    <row r="65" spans="1:17" ht="15.6" x14ac:dyDescent="0.3">
      <c r="C65" s="383" t="s">
        <v>118</v>
      </c>
      <c r="D65" s="383"/>
      <c r="E65" s="383"/>
      <c r="F65" s="383"/>
      <c r="G65" s="383"/>
      <c r="H65" s="383" t="s">
        <v>119</v>
      </c>
      <c r="I65" s="383"/>
      <c r="J65" s="383"/>
      <c r="K65" s="104"/>
      <c r="L65" s="400">
        <f>0</f>
        <v>0</v>
      </c>
      <c r="M65" s="400"/>
      <c r="N65" s="104"/>
      <c r="O65" s="104"/>
      <c r="P65" s="104"/>
      <c r="Q65" s="104"/>
    </row>
    <row r="66" spans="1:17" ht="15.6" x14ac:dyDescent="0.3">
      <c r="C66" s="383" t="s">
        <v>120</v>
      </c>
      <c r="D66" s="383"/>
      <c r="E66" s="383"/>
      <c r="F66" s="383"/>
      <c r="G66" s="383"/>
      <c r="H66" s="383" t="s">
        <v>121</v>
      </c>
      <c r="I66" s="383"/>
      <c r="J66" s="383"/>
      <c r="K66" s="194"/>
      <c r="L66" s="400">
        <f>IF(AND(J22&gt;=3,J22&lt;=6),L28*0.25,0)</f>
        <v>0</v>
      </c>
      <c r="M66" s="400"/>
      <c r="N66" s="104"/>
      <c r="O66" s="104"/>
      <c r="P66" s="104"/>
      <c r="Q66" s="104"/>
    </row>
    <row r="67" spans="1:17" x14ac:dyDescent="0.3">
      <c r="C67" s="384" t="s">
        <v>122</v>
      </c>
      <c r="D67" s="384"/>
      <c r="E67" s="384"/>
      <c r="F67" s="384"/>
      <c r="G67" s="384"/>
      <c r="H67" s="384" t="s">
        <v>123</v>
      </c>
      <c r="I67" s="384"/>
      <c r="J67" s="384"/>
      <c r="L67" s="400">
        <f>IF(J22&gt;6,L28*0.5,0)</f>
        <v>0</v>
      </c>
      <c r="M67" s="400"/>
      <c r="O67" s="184"/>
      <c r="P67" s="196"/>
      <c r="Q67" s="196"/>
    </row>
    <row r="68" spans="1:17" x14ac:dyDescent="0.3">
      <c r="B68" s="118"/>
      <c r="C68" s="184"/>
      <c r="D68" s="184"/>
      <c r="E68" s="184"/>
      <c r="F68" s="184"/>
      <c r="G68" s="184"/>
      <c r="H68" s="184"/>
      <c r="I68" s="184"/>
      <c r="J68" s="184"/>
      <c r="K68" s="105"/>
      <c r="L68" s="119"/>
      <c r="M68" s="119"/>
      <c r="N68" s="105"/>
      <c r="O68" s="197"/>
      <c r="P68" s="196"/>
      <c r="Q68" s="196"/>
    </row>
    <row r="69" spans="1:17" ht="15.6" x14ac:dyDescent="0.3">
      <c r="A69" s="442" t="s">
        <v>57</v>
      </c>
      <c r="B69" s="442"/>
      <c r="C69" s="442"/>
      <c r="D69" s="442"/>
      <c r="E69" s="442"/>
      <c r="F69" s="442"/>
      <c r="G69" s="442"/>
      <c r="H69" s="442"/>
      <c r="I69" s="442"/>
      <c r="J69" s="442"/>
      <c r="K69" s="442"/>
      <c r="P69" s="106"/>
      <c r="Q69" s="106"/>
    </row>
    <row r="70" spans="1:17" ht="15.6" x14ac:dyDescent="0.3">
      <c r="A70" s="419" t="s">
        <v>204</v>
      </c>
      <c r="B70" s="419"/>
      <c r="C70" s="419"/>
      <c r="D70" s="419"/>
      <c r="E70" s="419"/>
      <c r="F70" s="419"/>
      <c r="G70" s="419"/>
      <c r="H70" s="419"/>
      <c r="I70" s="419"/>
      <c r="J70" s="419"/>
      <c r="K70" s="120"/>
      <c r="L70" s="120"/>
      <c r="M70" s="120"/>
      <c r="N70" s="120"/>
      <c r="O70" s="106"/>
      <c r="P70" s="399"/>
      <c r="Q70" s="399"/>
    </row>
    <row r="71" spans="1:17" ht="15.6" x14ac:dyDescent="0.3">
      <c r="A71" s="195"/>
      <c r="B71" s="195"/>
      <c r="C71" s="195"/>
      <c r="D71" s="195"/>
      <c r="E71" s="195"/>
      <c r="F71" s="195"/>
      <c r="G71" s="195"/>
      <c r="H71" s="195"/>
      <c r="I71" s="195"/>
      <c r="J71" s="195"/>
      <c r="K71" s="120"/>
      <c r="L71" s="121"/>
      <c r="M71" s="120"/>
      <c r="N71" s="120"/>
      <c r="O71" s="106"/>
      <c r="P71" s="181"/>
      <c r="Q71" s="181"/>
    </row>
    <row r="72" spans="1:17" ht="15.6" x14ac:dyDescent="0.3">
      <c r="C72" s="383" t="s">
        <v>130</v>
      </c>
      <c r="D72" s="383"/>
      <c r="E72" s="383"/>
      <c r="F72" s="383"/>
      <c r="G72" s="383"/>
      <c r="H72" s="384" t="s">
        <v>131</v>
      </c>
      <c r="I72" s="384"/>
      <c r="J72" s="384"/>
      <c r="K72" s="155" t="s">
        <v>32</v>
      </c>
      <c r="L72" s="122"/>
      <c r="M72" s="24">
        <f>IF(K72="SI",(IF(H17="SI",L28*0.5,0)),0)</f>
        <v>0</v>
      </c>
      <c r="N72" s="120"/>
      <c r="O72" s="106"/>
      <c r="P72" s="399"/>
      <c r="Q72" s="399"/>
    </row>
    <row r="73" spans="1:17" ht="15.6" customHeight="1" x14ac:dyDescent="0.3">
      <c r="C73" s="383" t="s">
        <v>132</v>
      </c>
      <c r="D73" s="383"/>
      <c r="E73" s="383"/>
      <c r="F73" s="383"/>
      <c r="G73" s="383"/>
      <c r="H73" s="384" t="s">
        <v>133</v>
      </c>
      <c r="I73" s="384"/>
      <c r="J73" s="384"/>
      <c r="K73" s="155" t="s">
        <v>32</v>
      </c>
      <c r="L73" s="122"/>
      <c r="M73" s="24">
        <f>IF(K73="SI",(IF(H18="SI",L28*0.25,0)),0)</f>
        <v>0</v>
      </c>
      <c r="N73" s="123"/>
      <c r="O73" s="106"/>
      <c r="P73" s="399"/>
      <c r="Q73" s="399"/>
    </row>
    <row r="74" spans="1:17" ht="15.6" x14ac:dyDescent="0.3">
      <c r="C74" s="383" t="s">
        <v>134</v>
      </c>
      <c r="D74" s="383"/>
      <c r="E74" s="383"/>
      <c r="F74" s="383"/>
      <c r="G74" s="383"/>
      <c r="H74" s="384" t="s">
        <v>135</v>
      </c>
      <c r="I74" s="384"/>
      <c r="J74" s="384"/>
      <c r="K74" s="106"/>
      <c r="L74" s="106"/>
      <c r="M74" s="106"/>
      <c r="N74" s="106"/>
      <c r="O74" s="106"/>
      <c r="P74" s="106"/>
      <c r="Q74" s="106"/>
    </row>
    <row r="75" spans="1:17" x14ac:dyDescent="0.3">
      <c r="P75" s="399"/>
      <c r="Q75" s="399"/>
    </row>
    <row r="76" spans="1:17" x14ac:dyDescent="0.3">
      <c r="A76" s="438" t="s">
        <v>141</v>
      </c>
      <c r="B76" s="438"/>
      <c r="C76" s="438"/>
      <c r="D76" s="438"/>
      <c r="E76" s="438"/>
      <c r="F76" s="438"/>
      <c r="G76" s="438"/>
      <c r="H76" s="438"/>
      <c r="I76" s="438"/>
      <c r="J76" s="438"/>
      <c r="K76" s="438"/>
      <c r="L76" s="439">
        <f>IF(P19&lt;=15000,IF(L52+L60+L61+L65+L66+L67-M72-M73&gt;960,960,L52+L60+L61+L65+L66+L67-M72-M73),IF(P19&lt;=25000,IF(L52+L60+L61+L65+L66+L67-M72-M73&gt;1120,1120,L52+L60+L61+L65+L66+L67-M72-M73),IF(P19&lt;=35000,IF(L52+L60+L61+L65+L66+L67-M72-M73&gt;1220,1220,L52+L60+L61+L65+L66+L67-M72-M73),IF(P19&lt;=50000,IF(L52+L60+L61+L65+L66+L67+M72+M73&gt;1440,1440,L52+L60+L61+L65+L66+L67-M72-M73),IF(P19&lt;=100000,IF(L52+L60+L61+L65+L66+L67-M72-M73&gt;1600,1600,L52+L60+L61+L65+L66+L67-M72-M73),IF(AND(P19&gt;100000,P19&lt;=500000),IF(L52+L60+L61+L65+L66+L67-M72-M73&gt;2400,2400,L52+L60+L61+L65+L66+L67-M72-M73),IF(P19&gt;500000,IF(L52+L60+L61+L65+L66+L67-M72-M73&gt;3200,3200,L52+L60+L61+L65+L66+L67-M72-M73))))))))</f>
        <v>0</v>
      </c>
      <c r="M76" s="439"/>
      <c r="P76" s="399"/>
      <c r="Q76" s="399"/>
    </row>
    <row r="77" spans="1:17" s="124" customFormat="1" ht="14.4" customHeight="1" x14ac:dyDescent="0.3">
      <c r="A77" s="183"/>
      <c r="B77" s="534" t="str">
        <f>IF(P19&lt;=15000,IF(L52+L60+L61+L65+L66+L67-M72-M73&gt;960,"Importo già ridotto con limitazione al 60% del valore (art. 2 c.3)",""),IF(P19&lt;=25000,IF(L52+L60+L61+L65+L66+L67-M72-M73&gt;1120,"Importo già ridotto con limitazione al 60% del valore (art. 2 c.3)",""),IF(P19&lt;=35000,IF(L52+L60+L61+L65+L66+L67-M72-M73&gt;1220,"Importo già ridotto con limitazione al 60% del valore (art. 2 c.3)",""),IF(P19&lt;=50000,IF(L52+L60+L61+L65+L66+L67-M72-M73&gt;1440,"Importo già ridotto con limitazione al 60% del valore (art. 2 c.3)",""),IF(P19&lt;=100000,IF(L52+L60+L61+L65+L66+L67-M72-M73&gt;1600,"Importo già ridotto con limitazione al 60% del valore (art. 2 c.3)",""),IF(AND(P19&gt;100000,P19&lt;=500000),IF(L52+L60+L61+L65+L66+L67-M72-M73&gt;2400,"Importo già ridotto con limitazione al 60% del valore (art. 2 c.3)",""),IF(P19&gt;500000,IF(L52+L60+L61+L65+L66+L67-M72-M73&gt;3200,"Importo già ridotto con limitazione al 60% del valore (art. 2 c.3)",""))))))))</f>
        <v/>
      </c>
      <c r="C77" s="534"/>
      <c r="D77" s="534"/>
      <c r="E77" s="534"/>
      <c r="F77" s="534"/>
      <c r="G77" s="534"/>
      <c r="H77" s="183"/>
      <c r="I77" s="183"/>
      <c r="J77" s="183"/>
      <c r="K77" s="183"/>
      <c r="L77" s="535"/>
      <c r="M77" s="535"/>
      <c r="P77" s="125"/>
      <c r="Q77" s="125"/>
    </row>
    <row r="78" spans="1:17" x14ac:dyDescent="0.3">
      <c r="P78" s="439"/>
      <c r="Q78" s="439"/>
    </row>
    <row r="79" spans="1:17" ht="15.6" x14ac:dyDescent="0.3">
      <c r="A79" s="428" t="s">
        <v>143</v>
      </c>
      <c r="B79" s="428"/>
      <c r="C79" s="428"/>
      <c r="D79" s="428"/>
      <c r="E79" s="428"/>
      <c r="F79" s="428"/>
      <c r="G79" s="428"/>
      <c r="H79" s="428"/>
      <c r="I79" s="428"/>
      <c r="J79" s="428"/>
      <c r="K79" s="428"/>
      <c r="L79" s="428"/>
      <c r="M79" s="428"/>
      <c r="N79" s="428"/>
      <c r="O79" s="428"/>
      <c r="P79" s="106"/>
      <c r="Q79" s="106"/>
    </row>
    <row r="80" spans="1:17" ht="16.2" thickBot="1" x14ac:dyDescent="0.35">
      <c r="A80" s="446" t="s">
        <v>144</v>
      </c>
      <c r="B80" s="446"/>
      <c r="C80" s="446"/>
      <c r="D80" s="446"/>
      <c r="E80" s="446"/>
      <c r="F80" s="446"/>
      <c r="G80" s="446"/>
      <c r="H80" s="446"/>
      <c r="I80" s="446"/>
      <c r="J80" s="446"/>
      <c r="K80" s="106"/>
    </row>
    <row r="81" spans="1:43" ht="46.8" customHeight="1" thickBot="1" x14ac:dyDescent="0.35">
      <c r="A81" s="531" t="s">
        <v>223</v>
      </c>
      <c r="B81" s="532"/>
      <c r="C81" s="532"/>
      <c r="D81" s="532"/>
      <c r="E81" s="532"/>
      <c r="F81" s="532"/>
      <c r="G81" s="532"/>
      <c r="H81" s="532"/>
      <c r="I81" s="532"/>
      <c r="J81" s="532"/>
      <c r="K81" s="532"/>
      <c r="L81" s="532"/>
      <c r="M81" s="532"/>
      <c r="N81" s="532"/>
      <c r="O81" s="533"/>
    </row>
    <row r="82" spans="1:43" ht="14.4" customHeight="1" x14ac:dyDescent="0.3">
      <c r="A82" s="126"/>
      <c r="B82" s="126"/>
      <c r="C82" s="126"/>
      <c r="D82" s="126"/>
      <c r="E82" s="126"/>
      <c r="F82" s="126"/>
      <c r="G82" s="126"/>
      <c r="H82" s="126"/>
      <c r="I82" s="126"/>
      <c r="J82" s="126"/>
      <c r="K82" s="126"/>
      <c r="L82" s="126"/>
      <c r="M82" s="126"/>
      <c r="N82" s="126"/>
      <c r="O82" s="126"/>
    </row>
    <row r="83" spans="1:43" ht="14.4" customHeight="1" thickBot="1" x14ac:dyDescent="0.35">
      <c r="A83" s="506" t="s">
        <v>220</v>
      </c>
      <c r="B83" s="506"/>
      <c r="C83" s="506"/>
      <c r="D83" s="126"/>
      <c r="E83" s="507" t="s">
        <v>221</v>
      </c>
      <c r="F83" s="507"/>
      <c r="G83" s="507" t="s">
        <v>221</v>
      </c>
      <c r="H83" s="507"/>
      <c r="I83" s="507" t="s">
        <v>221</v>
      </c>
      <c r="J83" s="507"/>
      <c r="K83" s="520" t="s">
        <v>221</v>
      </c>
      <c r="L83" s="521"/>
      <c r="M83" s="185" t="s">
        <v>222</v>
      </c>
      <c r="N83" s="516" t="s">
        <v>222</v>
      </c>
      <c r="O83" s="517"/>
      <c r="P83" s="516" t="s">
        <v>222</v>
      </c>
      <c r="Q83" s="517"/>
      <c r="R83" s="516" t="s">
        <v>222</v>
      </c>
      <c r="S83" s="517"/>
      <c r="T83" s="516" t="s">
        <v>222</v>
      </c>
      <c r="U83" s="517"/>
      <c r="V83" s="516" t="s">
        <v>222</v>
      </c>
      <c r="W83" s="517"/>
      <c r="X83" s="516" t="s">
        <v>222</v>
      </c>
      <c r="Y83" s="517"/>
      <c r="Z83" s="516" t="s">
        <v>222</v>
      </c>
      <c r="AA83" s="517"/>
      <c r="AB83" s="516" t="s">
        <v>222</v>
      </c>
      <c r="AC83" s="517"/>
      <c r="AD83" s="516" t="s">
        <v>222</v>
      </c>
      <c r="AE83" s="517"/>
      <c r="AF83" s="516" t="s">
        <v>222</v>
      </c>
      <c r="AG83" s="517"/>
      <c r="AH83" s="516" t="s">
        <v>222</v>
      </c>
      <c r="AI83" s="517"/>
      <c r="AJ83" s="516" t="s">
        <v>222</v>
      </c>
      <c r="AK83" s="517"/>
      <c r="AL83" s="516" t="s">
        <v>222</v>
      </c>
      <c r="AM83" s="517"/>
      <c r="AN83" s="516" t="s">
        <v>222</v>
      </c>
      <c r="AO83" s="517"/>
      <c r="AP83" s="518" t="s">
        <v>222</v>
      </c>
      <c r="AQ83" s="517"/>
    </row>
    <row r="84" spans="1:43" ht="15.6" customHeight="1" thickTop="1" x14ac:dyDescent="0.3">
      <c r="E84" s="474" t="s">
        <v>217</v>
      </c>
      <c r="F84" s="474"/>
      <c r="G84" s="474" t="s">
        <v>161</v>
      </c>
      <c r="H84" s="474"/>
      <c r="I84" s="474" t="s">
        <v>162</v>
      </c>
      <c r="J84" s="474"/>
      <c r="K84" s="474" t="s">
        <v>210</v>
      </c>
      <c r="L84" s="474"/>
      <c r="M84" s="188" t="s">
        <v>211</v>
      </c>
      <c r="N84" s="475" t="s">
        <v>164</v>
      </c>
      <c r="O84" s="476"/>
      <c r="P84" s="472" t="s">
        <v>165</v>
      </c>
      <c r="Q84" s="473"/>
      <c r="R84" s="472" t="s">
        <v>166</v>
      </c>
      <c r="S84" s="473"/>
      <c r="T84" s="472" t="s">
        <v>167</v>
      </c>
      <c r="U84" s="473"/>
      <c r="V84" s="472" t="s">
        <v>212</v>
      </c>
      <c r="W84" s="473"/>
      <c r="X84" s="472" t="s">
        <v>168</v>
      </c>
      <c r="Y84" s="473"/>
      <c r="Z84" s="472" t="s">
        <v>213</v>
      </c>
      <c r="AA84" s="473"/>
      <c r="AB84" s="472" t="s">
        <v>214</v>
      </c>
      <c r="AC84" s="473"/>
      <c r="AD84" s="472" t="s">
        <v>172</v>
      </c>
      <c r="AE84" s="473"/>
      <c r="AF84" s="472" t="s">
        <v>173</v>
      </c>
      <c r="AG84" s="473"/>
      <c r="AH84" s="472" t="s">
        <v>215</v>
      </c>
      <c r="AI84" s="473"/>
      <c r="AJ84" s="472" t="s">
        <v>216</v>
      </c>
      <c r="AK84" s="473"/>
      <c r="AL84" s="472" t="s">
        <v>174</v>
      </c>
      <c r="AM84" s="473"/>
      <c r="AN84" s="472" t="s">
        <v>175</v>
      </c>
      <c r="AO84" s="473"/>
      <c r="AP84" s="472" t="s">
        <v>176</v>
      </c>
      <c r="AQ84" s="473"/>
    </row>
    <row r="85" spans="1:43" ht="15.6" customHeight="1" x14ac:dyDescent="0.3">
      <c r="A85" s="411" t="s">
        <v>163</v>
      </c>
      <c r="B85" s="411"/>
      <c r="C85" s="411"/>
      <c r="E85" s="413">
        <v>0</v>
      </c>
      <c r="F85" s="413"/>
      <c r="G85" s="413">
        <v>0</v>
      </c>
      <c r="H85" s="413"/>
      <c r="I85" s="385">
        <v>0</v>
      </c>
      <c r="J85" s="385"/>
      <c r="K85" s="385">
        <v>0</v>
      </c>
      <c r="L85" s="385"/>
      <c r="M85" s="190">
        <v>0</v>
      </c>
      <c r="N85" s="388">
        <v>0</v>
      </c>
      <c r="O85" s="385"/>
      <c r="P85" s="385">
        <v>0</v>
      </c>
      <c r="Q85" s="385"/>
      <c r="R85" s="385">
        <v>0</v>
      </c>
      <c r="S85" s="385"/>
      <c r="T85" s="385">
        <v>0</v>
      </c>
      <c r="U85" s="385"/>
      <c r="V85" s="385">
        <v>0</v>
      </c>
      <c r="W85" s="385"/>
      <c r="X85" s="385">
        <v>0</v>
      </c>
      <c r="Y85" s="385"/>
      <c r="Z85" s="385">
        <v>0</v>
      </c>
      <c r="AA85" s="385"/>
      <c r="AB85" s="385">
        <v>0</v>
      </c>
      <c r="AC85" s="385"/>
      <c r="AD85" s="385">
        <v>0</v>
      </c>
      <c r="AE85" s="385"/>
      <c r="AF85" s="385">
        <v>0</v>
      </c>
      <c r="AG85" s="385"/>
      <c r="AH85" s="385">
        <v>0</v>
      </c>
      <c r="AI85" s="385"/>
      <c r="AJ85" s="385">
        <v>0</v>
      </c>
      <c r="AK85" s="385"/>
      <c r="AL85" s="385">
        <v>0</v>
      </c>
      <c r="AM85" s="385"/>
      <c r="AN85" s="385">
        <v>0</v>
      </c>
      <c r="AO85" s="385"/>
      <c r="AP85" s="385">
        <v>0</v>
      </c>
      <c r="AQ85" s="385"/>
    </row>
    <row r="86" spans="1:43" ht="25.8" customHeight="1" x14ac:dyDescent="0.3">
      <c r="A86" s="409" t="s">
        <v>145</v>
      </c>
      <c r="B86" s="409"/>
      <c r="C86" s="409"/>
      <c r="E86" s="414" t="b">
        <f>IF(J23&gt;=1,IF(E85&lt;5775,(E85*4/11/4/2)+(0),IF(E85&lt;=15000,(600*0.5)+(0),IF(E85&lt;=25000,(700*0.5)+(0),IF(E85&lt;=35000,(800*0.5)+(0),IF(E85&lt;=50000,(900*0.5)+(0),IF(E85&lt;=100000,(1000*0.5)+(0),IF(E85&lt;=500000,(1500*0.5)+(0),(2000*0.5)+(0)))))))))</f>
        <v>0</v>
      </c>
      <c r="F86" s="414"/>
      <c r="G86" s="414" t="b">
        <f>IF(J23&gt;1,IF(G85&lt;5775,(G85*4/11/4/2)+(0),IF(G85&lt;=15000,600+(0),IF(G85&lt;=25000,700+(0),IF(G85&lt;=35000,800+(0),IF(G85&lt;=50000,900+(0),IF(G85&lt;=100000,1000+(0),IF(G85&lt;=500000,1500+(0),2000+(0)))))))*0.5))</f>
        <v>0</v>
      </c>
      <c r="H86" s="414"/>
      <c r="I86" s="412" t="b">
        <f>IF(J23&gt;2,IF(I85&lt;5775,(I85*4/11/4/2)+(0),IF(I85&lt;=15000,600+(0),IF(I85&lt;=25000,700+(0),IF(I85&lt;=35000,800+(0),IF(I85&lt;=50000,900+(0),IF(I85&lt;=100000,1000+(0),IF(I85&lt;=500000,1500+(0),2000+(0)))))))*0.5))</f>
        <v>0</v>
      </c>
      <c r="J86" s="412"/>
      <c r="K86" s="412" t="b">
        <f>IF(J23&gt;3,IF(K85&lt;5775,(K85*4/11/4/2)+(0),IF(K85&lt;=15000,600+(0),IF(K85&lt;=25000,700+(0),IF(K85&lt;=35000,800+(0),IF(K85&lt;=50000,900+(0),IF(K85&lt;=100000,1000+(0),IF(K85&lt;=500000,1500+(0),2000+(0)))))))*0.5))</f>
        <v>0</v>
      </c>
      <c r="L86" s="412"/>
      <c r="M86" s="191" t="b">
        <f>IF(J23&gt;4,IF(M85&lt;5775,(M85*4/11/4/2)+(0),IF(M85&lt;=15000,600+(0),IF(M85&lt;=25000,700+(0),IF(M85&lt;=35000,800+(0),IF(M85&lt;=50000,900+(0),IF(M85&lt;=100000,1000+(0),IF(M85&lt;=500000,1500+(0),2000+(0)))))))*0.5))</f>
        <v>0</v>
      </c>
      <c r="N86" s="469" t="b">
        <f>IF(J23&gt;5,IF(N85&lt;5775,(N85*4/11/4/2)+(0),IF(N85&lt;=15000,600+(0),IF(N85&lt;=25000,700+(0),IF(N85&lt;=35000,800+(0),IF(N85&lt;=50000,900+(0),IF(N85&lt;=100000,1000+(0),IF(N85&lt;=500000,1500+(0),2000+(0)))))))*0.5))</f>
        <v>0</v>
      </c>
      <c r="O86" s="412"/>
      <c r="P86" s="382" t="b">
        <f>IF(J23&gt;6,IF(P85&lt;5775,(P85*4/11/4/2)+(0),IF(P85&lt;=15000,600+(0),IF(P85&lt;=25000,700+(0),IF(P85&lt;=35000,800+(0),IF(P85&lt;=50000,900+(0),IF(P85&lt;=100000,1000+(0),IF(P85&lt;=500000,1500+(0),2000+(0)))))))*0.5))</f>
        <v>0</v>
      </c>
      <c r="Q86" s="382"/>
      <c r="R86" s="382" t="b">
        <f>IF(J23&gt;7,IF(R85&lt;5775,(R85*4/11/4/2)+(0),IF(R85&lt;=15000,600+(0),IF(R85&lt;=25000,700+(0),IF(R85&lt;=35000,800+(0),IF(R85&lt;=50000,900+(0),IF(R85&lt;=100000,1000+(0),IF(R85&lt;=500000,1500+(0),2000+(0)))))))*0.5))</f>
        <v>0</v>
      </c>
      <c r="S86" s="382"/>
      <c r="T86" s="382" t="b">
        <f>IF(J23&gt;8,IF(T85&lt;5775,(T85*4/11/4/2)+(0),IF(T85&lt;=15000,600+(0),IF(T85&lt;=25000,700+(0),IF(T85&lt;=35000,800+(0),IF(T85&lt;=50000,900+(0),IF(T85&lt;=100000,1000+(0),IF(T85&lt;=500000,1500+(0),2000+(0)))))))*0.5))</f>
        <v>0</v>
      </c>
      <c r="U86" s="382"/>
      <c r="V86" s="382" t="b">
        <f>IF(J23&gt;9,IF(V85&lt;5775,(V85*4/11/4/2)+(0),IF(V85&lt;=15000,600+(0),IF(V85&lt;=25000,700+(0),IF(V85&lt;=35000,800+(0),IF(V85&lt;=50000,900+(0),IF(V85&lt;=100000,1000+(0),IF(I85&lt;=500000,1500+(0),2000+(0)))))))*0.5))</f>
        <v>0</v>
      </c>
      <c r="W86" s="382"/>
      <c r="X86" s="382" t="b">
        <f>IF(J23&gt;10,IF(X85&lt;5775,(X85*4/11/4/2)+(0),IF(X85&lt;=15000,600+(0),IF(X85&lt;=25000,700+(0),IF(X85&lt;=35000,800+(0),IF(X85&lt;=50000,900+(0),IF(X85&lt;=100000,1000+(0),IF(K85&lt;=500000,1500+(0),2000+(0)))))))*0.5))</f>
        <v>0</v>
      </c>
      <c r="Y86" s="382"/>
      <c r="Z86" s="382" t="b">
        <f>IF(J23&gt;11,IF(Z85&lt;5775,(Z85*4/11/4/2)+(0),IF(Z85&lt;=15000,600+(0),IF(Z85&lt;=25000,700+(0),IF(Z85&lt;=35000,800+(0),IF(Z85&lt;=50000,900+(0),IF(Z85&lt;=100000,1000+(0),IF(M85&lt;=500000,1500+(0),2000+(0)))))))*0.5))</f>
        <v>0</v>
      </c>
      <c r="AA86" s="382"/>
      <c r="AB86" s="382" t="b">
        <f>IF(J23&gt;12,IF(AB85&lt;5775,(AB85*4/11/4/2)+(0),IF(AB85&lt;=15000,600+(0),IF(AB85&lt;=25000,700+(0),IF(AB85&lt;=35000,800+(0),IF(AB85&lt;=50000,900+(0),IF(AB85&lt;=100000,1000+(0),IF(N85&lt;=500000,1500+(0),2000+(0)))))))*0.5))</f>
        <v>0</v>
      </c>
      <c r="AC86" s="382"/>
      <c r="AD86" s="382" t="b">
        <f>IF(J23&gt;13,IF(AD85&lt;5775,(AD85*4/11/4/2)+(0),IF(AD85&lt;=15000,600+(0),IF(AD85&lt;=25000,700+(0),IF(AD85&lt;=35000,800+(0),IF(AD85&lt;=50000,900+(0),IF(AD85&lt;=100000,1000+(0),IF(P85&lt;=500000,1500+(0),2000+(0)))))))*0.5))</f>
        <v>0</v>
      </c>
      <c r="AE86" s="382"/>
      <c r="AF86" s="382" t="b">
        <f>IF(J23&gt;14,IF(AF85&lt;5775,(AF85*4/11/4/2)+(0),IF(AF85&lt;=15000,600+(0),IF(AF85&lt;=25000,700+(0),IF(AF85&lt;=35000,800+(0),IF(AF85&lt;=50000,900+(0),IF(AF85&lt;=100000,1000+(0),IF(R85&lt;=500000,1500+(0),2000+(0)))))))*0.5))</f>
        <v>0</v>
      </c>
      <c r="AG86" s="382"/>
      <c r="AH86" s="382" t="b">
        <f>IF(J23&gt;15,IF(AF85&lt;5775,(AF85*4/11/4/2)+(0),IF(AF85&lt;=15000,600+(0),IF(AF85&lt;=25000,700+(0),IF(AF85&lt;=35000,800+(0),IF(AF85&lt;=50000,900+(0),IF(AF85&lt;=100000,1000+(0),IF(AF85&lt;=500000,1500+(0),2000+(0)))))))*0.5))</f>
        <v>0</v>
      </c>
      <c r="AI86" s="382"/>
      <c r="AJ86" s="382" t="b">
        <f>IF(J23&gt;16,IF(AJ85&lt;5775,(AJ85*4/11/4/2)+(0),IF(AJ85&lt;=15000,600+(0),IF(AJ85&lt;=25000,700+(0),IF(AJ85&lt;=35000,800+(0),IF(AJ85&lt;=50000,900+(0),IF(AJ85&lt;=100000,1000+(0),IF(AJ85&lt;=500000,1500+(0),2000+(0)))))))*0.5))</f>
        <v>0</v>
      </c>
      <c r="AK86" s="382"/>
      <c r="AL86" s="382" t="b">
        <f>IF(J23&gt;17,IF(AL85&lt;5775,(AL85*4/11/4/2)+(0),IF(AL85&lt;=15000,600+(0),IF(AL85&lt;=25000,700+(0),IF(AL85&lt;=35000,800+(0),IF(AL85&lt;=50000,900+(0),IF(AL85&lt;=100000,1000+(0),IF(AL85&lt;=500000,1500+(0),2000+(0)))))))*0.5))</f>
        <v>0</v>
      </c>
      <c r="AM86" s="382"/>
      <c r="AN86" s="382" t="b">
        <f>IF(J23&gt;18,IF(AN85&lt;5775,(AN85*4/11/4/2)+(0),IF(AN85&lt;=15000,600+(0),IF(AN85&lt;=25000,700+(0),IF(AN85&lt;=35000,800+(0),IF(AN85&lt;=50000,900+(0),IF(AN85&lt;=100000,1000+(0),IF(AN85&lt;=500000,1500+(0),2000+(0)))))))*0.5))</f>
        <v>0</v>
      </c>
      <c r="AO86" s="382"/>
      <c r="AP86" s="382" t="b">
        <f>IF(J23&gt;19,IF(AP85&lt;5775,(AP85*4/11/4/2)+(0),IF(AP85&lt;=15000,600+(0),IF(AP85&lt;=25000,700+(0),IF(AP85&lt;=35000,800+(0),IF(AP85&lt;=50000,900+(0),IF(AP85&lt;=100000,1000+(0),IF(AP85&lt;=500000,1500+(0),2000+(0)))))))*0.5))</f>
        <v>0</v>
      </c>
      <c r="AQ86" s="382"/>
    </row>
    <row r="87" spans="1:43" ht="14.4" customHeight="1" x14ac:dyDescent="0.3">
      <c r="A87" s="415" t="s">
        <v>116</v>
      </c>
      <c r="B87" s="415"/>
      <c r="C87" s="415"/>
      <c r="D87" s="202"/>
      <c r="E87" s="202"/>
      <c r="F87" s="202"/>
      <c r="G87" s="202"/>
      <c r="H87" s="202"/>
      <c r="I87" s="202"/>
      <c r="J87" s="202"/>
      <c r="K87" s="202"/>
      <c r="L87" s="202"/>
      <c r="M87" s="202"/>
      <c r="N87" s="202"/>
      <c r="O87" s="202"/>
      <c r="P87" s="202"/>
      <c r="Q87" s="202"/>
      <c r="R87" s="202"/>
      <c r="S87" s="202"/>
      <c r="T87" s="202"/>
      <c r="U87" s="202"/>
      <c r="V87" s="202"/>
      <c r="W87" s="202"/>
      <c r="X87" s="202"/>
      <c r="Y87" s="202"/>
      <c r="Z87" s="202"/>
      <c r="AA87" s="202"/>
      <c r="AB87" s="202"/>
      <c r="AC87" s="202"/>
      <c r="AD87" s="202"/>
      <c r="AE87" s="202"/>
      <c r="AF87" s="202"/>
      <c r="AG87" s="202"/>
      <c r="AH87" s="202"/>
      <c r="AI87" s="202"/>
      <c r="AJ87" s="202"/>
      <c r="AK87" s="202"/>
      <c r="AL87" s="202"/>
      <c r="AM87" s="202"/>
      <c r="AN87" s="202"/>
      <c r="AO87" s="202"/>
      <c r="AP87" s="202"/>
      <c r="AQ87" s="203"/>
    </row>
    <row r="88" spans="1:43" ht="106.2" customHeight="1" x14ac:dyDescent="0.3">
      <c r="A88" s="377" t="s">
        <v>177</v>
      </c>
      <c r="B88" s="377"/>
      <c r="C88" s="377"/>
      <c r="D88" s="134" t="s">
        <v>178</v>
      </c>
      <c r="E88" s="370" t="s">
        <v>32</v>
      </c>
      <c r="F88" s="370"/>
      <c r="G88" s="370" t="s">
        <v>32</v>
      </c>
      <c r="H88" s="370"/>
      <c r="I88" s="370" t="s">
        <v>32</v>
      </c>
      <c r="J88" s="370"/>
      <c r="K88" s="370" t="s">
        <v>32</v>
      </c>
      <c r="L88" s="370"/>
      <c r="M88" s="189" t="s">
        <v>32</v>
      </c>
      <c r="N88" s="370" t="s">
        <v>32</v>
      </c>
      <c r="O88" s="370"/>
      <c r="P88" s="370" t="s">
        <v>32</v>
      </c>
      <c r="Q88" s="370"/>
      <c r="R88" s="370" t="s">
        <v>32</v>
      </c>
      <c r="S88" s="370"/>
      <c r="T88" s="370" t="s">
        <v>32</v>
      </c>
      <c r="U88" s="370"/>
      <c r="V88" s="370" t="s">
        <v>32</v>
      </c>
      <c r="W88" s="370"/>
      <c r="X88" s="370" t="s">
        <v>32</v>
      </c>
      <c r="Y88" s="370"/>
      <c r="Z88" s="370" t="s">
        <v>32</v>
      </c>
      <c r="AA88" s="370"/>
      <c r="AB88" s="370" t="s">
        <v>32</v>
      </c>
      <c r="AC88" s="370"/>
      <c r="AD88" s="370" t="s">
        <v>32</v>
      </c>
      <c r="AE88" s="370"/>
      <c r="AF88" s="370" t="s">
        <v>32</v>
      </c>
      <c r="AG88" s="370"/>
      <c r="AH88" s="370" t="s">
        <v>32</v>
      </c>
      <c r="AI88" s="370"/>
      <c r="AJ88" s="370" t="s">
        <v>32</v>
      </c>
      <c r="AK88" s="370"/>
      <c r="AL88" s="370" t="s">
        <v>32</v>
      </c>
      <c r="AM88" s="370"/>
      <c r="AN88" s="370" t="s">
        <v>32</v>
      </c>
      <c r="AO88" s="370"/>
      <c r="AP88" s="370" t="s">
        <v>32</v>
      </c>
      <c r="AQ88" s="370"/>
    </row>
    <row r="89" spans="1:43" ht="14.4" customHeight="1" x14ac:dyDescent="0.3">
      <c r="D89" s="121"/>
      <c r="E89" s="376">
        <f>IF(E88="SI",E86*0.1,0)</f>
        <v>0</v>
      </c>
      <c r="F89" s="376"/>
      <c r="G89" s="376">
        <f>IF(G88="SI",G86*0.1,0)</f>
        <v>0</v>
      </c>
      <c r="H89" s="376"/>
      <c r="I89" s="376">
        <f>IF(I88="SI",I86*0.1,0)</f>
        <v>0</v>
      </c>
      <c r="J89" s="376"/>
      <c r="K89" s="376">
        <f>IF(K88="SI",K86*0.1,0)</f>
        <v>0</v>
      </c>
      <c r="L89" s="376"/>
      <c r="M89" s="135">
        <f>IF(M88="SI",M86*0.1,0)</f>
        <v>0</v>
      </c>
      <c r="N89" s="376">
        <f>IF(N88="SI",N86*0.1,0)</f>
        <v>0</v>
      </c>
      <c r="O89" s="376"/>
      <c r="P89" s="376">
        <f>IF(P88="SI",P86*0.1,0)</f>
        <v>0</v>
      </c>
      <c r="Q89" s="376"/>
      <c r="R89" s="376">
        <f>IF(R88="SI",R86*0.1,0)</f>
        <v>0</v>
      </c>
      <c r="S89" s="376"/>
      <c r="T89" s="376">
        <f>IF(T88="SI",T86*0.1,0)</f>
        <v>0</v>
      </c>
      <c r="U89" s="376"/>
      <c r="V89" s="376">
        <f>IF(V88="SI",V86*0.1,0)</f>
        <v>0</v>
      </c>
      <c r="W89" s="376"/>
      <c r="X89" s="376">
        <f>IF(X88="SI",X86*0.1,0)</f>
        <v>0</v>
      </c>
      <c r="Y89" s="376"/>
      <c r="Z89" s="376">
        <f>IF(Z88="SI",Z86*0.1,0)</f>
        <v>0</v>
      </c>
      <c r="AA89" s="376"/>
      <c r="AB89" s="376">
        <f>IF(AB88="SI",AB86*0.1,0)</f>
        <v>0</v>
      </c>
      <c r="AC89" s="376"/>
      <c r="AD89" s="376">
        <f>IF(AD88="SI",AD86*0.1,0)</f>
        <v>0</v>
      </c>
      <c r="AE89" s="376"/>
      <c r="AF89" s="376">
        <f>IF(AF88="SI",AF86*0.1,0)</f>
        <v>0</v>
      </c>
      <c r="AG89" s="376"/>
      <c r="AH89" s="376">
        <f>IF(AH88="SI",AH86*0.1,0)</f>
        <v>0</v>
      </c>
      <c r="AI89" s="376"/>
      <c r="AJ89" s="376">
        <f>IF(AJ88="SI",AJ86*0.1,0)</f>
        <v>0</v>
      </c>
      <c r="AK89" s="376"/>
      <c r="AL89" s="376">
        <f>IF(AL88="SI",AL86*0.1,0)</f>
        <v>0</v>
      </c>
      <c r="AM89" s="376"/>
      <c r="AN89" s="376">
        <f>IF(AN88="SI",AN86*0.1,0)</f>
        <v>0</v>
      </c>
      <c r="AO89" s="376"/>
      <c r="AP89" s="376">
        <f>IF(AP88="SI",AP86*0.1,0)</f>
        <v>0</v>
      </c>
      <c r="AQ89" s="376"/>
    </row>
    <row r="90" spans="1:43" ht="11.4" customHeight="1" x14ac:dyDescent="0.3">
      <c r="A90" s="192"/>
      <c r="B90" s="192"/>
      <c r="C90" s="192"/>
      <c r="AQ90" s="201"/>
    </row>
    <row r="91" spans="1:43" ht="13.8" customHeight="1" x14ac:dyDescent="0.3">
      <c r="A91" s="415" t="s">
        <v>57</v>
      </c>
      <c r="B91" s="415"/>
      <c r="C91" s="415"/>
      <c r="D91" s="202"/>
      <c r="E91" s="202"/>
      <c r="F91" s="202"/>
      <c r="G91" s="202"/>
      <c r="H91" s="202"/>
      <c r="I91" s="202"/>
      <c r="J91" s="202"/>
      <c r="K91" s="202"/>
      <c r="L91" s="202"/>
      <c r="M91" s="202"/>
      <c r="N91" s="202"/>
      <c r="O91" s="202"/>
      <c r="P91" s="202"/>
      <c r="Q91" s="202"/>
      <c r="R91" s="202"/>
      <c r="S91" s="202"/>
      <c r="T91" s="202"/>
      <c r="U91" s="202"/>
      <c r="V91" s="202"/>
      <c r="W91" s="202"/>
      <c r="X91" s="202"/>
      <c r="Y91" s="202"/>
      <c r="Z91" s="202"/>
      <c r="AA91" s="202"/>
      <c r="AB91" s="202"/>
      <c r="AC91" s="202"/>
      <c r="AD91" s="202"/>
      <c r="AE91" s="202"/>
      <c r="AF91" s="202"/>
      <c r="AG91" s="202"/>
      <c r="AH91" s="202"/>
      <c r="AI91" s="202"/>
      <c r="AJ91" s="202"/>
      <c r="AK91" s="202"/>
      <c r="AL91" s="202"/>
      <c r="AM91" s="202"/>
      <c r="AN91" s="202"/>
      <c r="AO91" s="202"/>
      <c r="AP91" s="202"/>
      <c r="AQ91" s="203"/>
    </row>
    <row r="92" spans="1:43" ht="100.2" customHeight="1" x14ac:dyDescent="0.3">
      <c r="A92" s="377" t="s">
        <v>142</v>
      </c>
      <c r="B92" s="377"/>
      <c r="C92" s="377"/>
      <c r="D92" s="134" t="s">
        <v>179</v>
      </c>
      <c r="E92" s="370" t="s">
        <v>32</v>
      </c>
      <c r="F92" s="370"/>
      <c r="G92" s="370" t="s">
        <v>32</v>
      </c>
      <c r="H92" s="370"/>
      <c r="I92" s="370" t="s">
        <v>32</v>
      </c>
      <c r="J92" s="370"/>
      <c r="K92" s="370" t="s">
        <v>32</v>
      </c>
      <c r="L92" s="370"/>
      <c r="M92" s="189" t="s">
        <v>32</v>
      </c>
      <c r="N92" s="371" t="s">
        <v>32</v>
      </c>
      <c r="O92" s="372"/>
      <c r="P92" s="371" t="s">
        <v>32</v>
      </c>
      <c r="Q92" s="372"/>
      <c r="R92" s="371" t="s">
        <v>32</v>
      </c>
      <c r="S92" s="372"/>
      <c r="T92" s="371" t="s">
        <v>32</v>
      </c>
      <c r="U92" s="372"/>
      <c r="V92" s="371" t="s">
        <v>32</v>
      </c>
      <c r="W92" s="372"/>
      <c r="X92" s="371" t="s">
        <v>32</v>
      </c>
      <c r="Y92" s="372"/>
      <c r="Z92" s="371" t="s">
        <v>32</v>
      </c>
      <c r="AA92" s="372"/>
      <c r="AB92" s="371" t="s">
        <v>32</v>
      </c>
      <c r="AC92" s="372"/>
      <c r="AD92" s="371" t="s">
        <v>32</v>
      </c>
      <c r="AE92" s="372"/>
      <c r="AF92" s="371" t="s">
        <v>32</v>
      </c>
      <c r="AG92" s="372"/>
      <c r="AH92" s="371" t="s">
        <v>32</v>
      </c>
      <c r="AI92" s="372"/>
      <c r="AJ92" s="371" t="s">
        <v>32</v>
      </c>
      <c r="AK92" s="372"/>
      <c r="AL92" s="371" t="s">
        <v>32</v>
      </c>
      <c r="AM92" s="372"/>
      <c r="AN92" s="371" t="s">
        <v>32</v>
      </c>
      <c r="AO92" s="372"/>
      <c r="AP92" s="371" t="s">
        <v>32</v>
      </c>
      <c r="AQ92" s="372"/>
    </row>
    <row r="93" spans="1:43" ht="15" customHeight="1" x14ac:dyDescent="0.3">
      <c r="D93" s="121"/>
      <c r="E93" s="373">
        <f>IF(E92="SI",E86*0.25,0)</f>
        <v>0</v>
      </c>
      <c r="F93" s="373"/>
      <c r="G93" s="373">
        <f>IF(G92="SI",G86*0.25,0)</f>
        <v>0</v>
      </c>
      <c r="H93" s="373"/>
      <c r="I93" s="373">
        <f>IF(I92="SI",I86*0.25,0)</f>
        <v>0</v>
      </c>
      <c r="J93" s="373"/>
      <c r="K93" s="373">
        <f>IF(K92="SI",K86*0.25,0)</f>
        <v>0</v>
      </c>
      <c r="L93" s="373"/>
      <c r="M93" s="170">
        <f>IF(M92="SI",M86*0.25,0)</f>
        <v>0</v>
      </c>
      <c r="N93" s="373">
        <f>IF(N92="SI",N86*0.25,0)</f>
        <v>0</v>
      </c>
      <c r="O93" s="373"/>
      <c r="P93" s="373">
        <f>IF(P92="SI",P86*0.25,0)</f>
        <v>0</v>
      </c>
      <c r="Q93" s="373"/>
      <c r="R93" s="373">
        <f>IF(R92="SI",R86*0.25,0)</f>
        <v>0</v>
      </c>
      <c r="S93" s="373"/>
      <c r="T93" s="373">
        <f>IF(T92="SI",T86*0.25,0)</f>
        <v>0</v>
      </c>
      <c r="U93" s="373"/>
      <c r="V93" s="373">
        <f>IF(V92="SI",V86*0.25,0)</f>
        <v>0</v>
      </c>
      <c r="W93" s="373"/>
      <c r="X93" s="373">
        <f>IF(X92="SI",X86*0.25,0)</f>
        <v>0</v>
      </c>
      <c r="Y93" s="373"/>
      <c r="Z93" s="373">
        <f>IF(Z92="SI",Z86*0.25,0)</f>
        <v>0</v>
      </c>
      <c r="AA93" s="373"/>
      <c r="AB93" s="373">
        <f>IF(AB92="SI",AB86*0.25,0)</f>
        <v>0</v>
      </c>
      <c r="AC93" s="373"/>
      <c r="AD93" s="373">
        <f>IF(AD92="SI",AD86*0.25,0)</f>
        <v>0</v>
      </c>
      <c r="AE93" s="373"/>
      <c r="AF93" s="373">
        <f>IF(AF92="SI",AF86*0.25,0)</f>
        <v>0</v>
      </c>
      <c r="AG93" s="373"/>
      <c r="AH93" s="373">
        <f>IF(AH92="SI",AH86*0.25,0)</f>
        <v>0</v>
      </c>
      <c r="AI93" s="373"/>
      <c r="AJ93" s="373">
        <f>IF(AJ92="SI",AJ86*0.25,0)</f>
        <v>0</v>
      </c>
      <c r="AK93" s="373"/>
      <c r="AL93" s="373">
        <f>IF(AL92="SI",AL86*0.25,0)</f>
        <v>0</v>
      </c>
      <c r="AM93" s="373"/>
      <c r="AN93" s="373">
        <f>IF(AN92="SI",AN86*0.25,0)</f>
        <v>0</v>
      </c>
      <c r="AO93" s="373"/>
      <c r="AP93" s="373">
        <f>IF(AP92="SI",AP86*0.25,0)</f>
        <v>0</v>
      </c>
      <c r="AQ93" s="373"/>
    </row>
    <row r="94" spans="1:43" ht="15" customHeight="1" x14ac:dyDescent="0.3">
      <c r="A94" s="374" t="s">
        <v>229</v>
      </c>
      <c r="B94" s="374"/>
      <c r="C94" s="374"/>
      <c r="E94" s="375">
        <f>E86+E89-E93</f>
        <v>0</v>
      </c>
      <c r="F94" s="375"/>
      <c r="G94" s="375">
        <f>G86+G89-G93</f>
        <v>0</v>
      </c>
      <c r="H94" s="375"/>
      <c r="I94" s="375">
        <f>I86+I89-I93</f>
        <v>0</v>
      </c>
      <c r="J94" s="375"/>
      <c r="K94" s="375">
        <f>K86+K89-K93</f>
        <v>0</v>
      </c>
      <c r="L94" s="375"/>
      <c r="M94" s="199">
        <f>M86+M89-M93</f>
        <v>0</v>
      </c>
      <c r="N94" s="375">
        <f>N86+N89-N93</f>
        <v>0</v>
      </c>
      <c r="O94" s="375"/>
      <c r="P94" s="375">
        <f>P86+P89-P93</f>
        <v>0</v>
      </c>
      <c r="Q94" s="375"/>
      <c r="R94" s="375">
        <f>R86+R89-R93</f>
        <v>0</v>
      </c>
      <c r="S94" s="375"/>
      <c r="T94" s="375">
        <f>T86+T89-T93</f>
        <v>0</v>
      </c>
      <c r="U94" s="375"/>
      <c r="V94" s="375">
        <f>V86+V89-V93</f>
        <v>0</v>
      </c>
      <c r="W94" s="375"/>
      <c r="X94" s="375">
        <f>X86+X89-X93</f>
        <v>0</v>
      </c>
      <c r="Y94" s="375"/>
      <c r="Z94" s="375">
        <f>Z86+Z89-Z93</f>
        <v>0</v>
      </c>
      <c r="AA94" s="375"/>
      <c r="AB94" s="375">
        <f>AB86+AB89-AB93</f>
        <v>0</v>
      </c>
      <c r="AC94" s="375"/>
      <c r="AD94" s="375">
        <f>AD86+AD89-AD93</f>
        <v>0</v>
      </c>
      <c r="AE94" s="375"/>
      <c r="AF94" s="375">
        <f>AF86+AF89-AF93</f>
        <v>0</v>
      </c>
      <c r="AG94" s="375"/>
      <c r="AH94" s="375">
        <f>AH86+AH89-AH93</f>
        <v>0</v>
      </c>
      <c r="AI94" s="375"/>
      <c r="AJ94" s="375">
        <f>AJ86+AJ89-AJ93</f>
        <v>0</v>
      </c>
      <c r="AK94" s="375"/>
      <c r="AL94" s="375">
        <f>AL86+AL89-AL93</f>
        <v>0</v>
      </c>
      <c r="AM94" s="375"/>
      <c r="AN94" s="375">
        <f>AL86+AL89-AL93</f>
        <v>0</v>
      </c>
      <c r="AO94" s="375"/>
      <c r="AP94" s="375">
        <f>AN86+AN89-AN93</f>
        <v>0</v>
      </c>
      <c r="AQ94" s="375"/>
    </row>
    <row r="95" spans="1:43" ht="29.4" customHeight="1" x14ac:dyDescent="0.3">
      <c r="A95" s="409" t="s">
        <v>146</v>
      </c>
      <c r="B95" s="409"/>
      <c r="C95" s="409"/>
      <c r="E95" s="386">
        <f>E94*0.1</f>
        <v>0</v>
      </c>
      <c r="F95" s="386"/>
      <c r="G95" s="386">
        <f>G94*0.1</f>
        <v>0</v>
      </c>
      <c r="H95" s="386"/>
      <c r="I95" s="386">
        <f>I94*0.1</f>
        <v>0</v>
      </c>
      <c r="J95" s="386"/>
      <c r="K95" s="386">
        <f>K94*0.1</f>
        <v>0</v>
      </c>
      <c r="L95" s="386"/>
      <c r="M95" s="171">
        <f>M94*0.1</f>
        <v>0</v>
      </c>
      <c r="N95" s="386">
        <f>N94*0.1</f>
        <v>0</v>
      </c>
      <c r="O95" s="386"/>
      <c r="P95" s="386">
        <f>P94*0.1</f>
        <v>0</v>
      </c>
      <c r="Q95" s="386"/>
      <c r="R95" s="386">
        <f>R94*0.1</f>
        <v>0</v>
      </c>
      <c r="S95" s="386"/>
      <c r="T95" s="386">
        <f>T94*0.1</f>
        <v>0</v>
      </c>
      <c r="U95" s="386"/>
      <c r="V95" s="386">
        <f>V94*0.1</f>
        <v>0</v>
      </c>
      <c r="W95" s="386"/>
      <c r="X95" s="386">
        <f>X94*0.1</f>
        <v>0</v>
      </c>
      <c r="Y95" s="386"/>
      <c r="Z95" s="463">
        <f>Z94*0.1</f>
        <v>0</v>
      </c>
      <c r="AA95" s="464"/>
      <c r="AB95" s="463">
        <f>AB94*0.1</f>
        <v>0</v>
      </c>
      <c r="AC95" s="464"/>
      <c r="AD95" s="463">
        <f>AD94*0.1</f>
        <v>0</v>
      </c>
      <c r="AE95" s="464"/>
      <c r="AF95" s="463">
        <f>AF94*0.1</f>
        <v>0</v>
      </c>
      <c r="AG95" s="464"/>
      <c r="AH95" s="463">
        <f>AH94*0.1</f>
        <v>0</v>
      </c>
      <c r="AI95" s="464"/>
      <c r="AJ95" s="463">
        <f>AJ94*0.1</f>
        <v>0</v>
      </c>
      <c r="AK95" s="464"/>
      <c r="AL95" s="463">
        <f>AL94*0.1</f>
        <v>0</v>
      </c>
      <c r="AM95" s="464"/>
      <c r="AN95" s="463">
        <f>AN94*0.1</f>
        <v>0</v>
      </c>
      <c r="AO95" s="464"/>
      <c r="AP95" s="463">
        <f>AP94*0.1</f>
        <v>0</v>
      </c>
      <c r="AQ95" s="464"/>
    </row>
    <row r="96" spans="1:43" ht="29.4" customHeight="1" x14ac:dyDescent="0.3">
      <c r="A96" s="410" t="s">
        <v>147</v>
      </c>
      <c r="B96" s="410"/>
      <c r="C96" s="410"/>
      <c r="E96" s="387">
        <f>E94+E95</f>
        <v>0</v>
      </c>
      <c r="F96" s="387"/>
      <c r="G96" s="387">
        <f>G94+G95</f>
        <v>0</v>
      </c>
      <c r="H96" s="387"/>
      <c r="I96" s="387">
        <f>I94+I95</f>
        <v>0</v>
      </c>
      <c r="J96" s="387"/>
      <c r="K96" s="387">
        <f>K94+K95</f>
        <v>0</v>
      </c>
      <c r="L96" s="387"/>
      <c r="M96" s="161">
        <f>M94+M95</f>
        <v>0</v>
      </c>
      <c r="N96" s="387">
        <f>N94+N95</f>
        <v>0</v>
      </c>
      <c r="O96" s="387"/>
      <c r="P96" s="387">
        <f>P94+P95</f>
        <v>0</v>
      </c>
      <c r="Q96" s="387"/>
      <c r="R96" s="387">
        <f>R94+R95</f>
        <v>0</v>
      </c>
      <c r="S96" s="387"/>
      <c r="T96" s="387">
        <f>T94+T95</f>
        <v>0</v>
      </c>
      <c r="U96" s="387"/>
      <c r="V96" s="387">
        <f>V94+V95</f>
        <v>0</v>
      </c>
      <c r="W96" s="387"/>
      <c r="X96" s="387">
        <f>X94+X95</f>
        <v>0</v>
      </c>
      <c r="Y96" s="387"/>
      <c r="Z96" s="387">
        <f>Z94+Z95</f>
        <v>0</v>
      </c>
      <c r="AA96" s="387"/>
      <c r="AB96" s="387">
        <f>AB94+AB95</f>
        <v>0</v>
      </c>
      <c r="AC96" s="387"/>
      <c r="AD96" s="387">
        <f>AD94+AD95</f>
        <v>0</v>
      </c>
      <c r="AE96" s="387"/>
      <c r="AF96" s="387">
        <f>AF94+AF95</f>
        <v>0</v>
      </c>
      <c r="AG96" s="387"/>
      <c r="AH96" s="387">
        <f>AH94+AH95</f>
        <v>0</v>
      </c>
      <c r="AI96" s="387"/>
      <c r="AJ96" s="387">
        <f>AJ94+AJ95</f>
        <v>0</v>
      </c>
      <c r="AK96" s="387"/>
      <c r="AL96" s="387">
        <f>AL94+AL95</f>
        <v>0</v>
      </c>
      <c r="AM96" s="387"/>
      <c r="AN96" s="387">
        <f>AN94+AN95</f>
        <v>0</v>
      </c>
      <c r="AO96" s="387"/>
      <c r="AP96" s="387">
        <f>AP94+AP95</f>
        <v>0</v>
      </c>
      <c r="AQ96" s="387"/>
    </row>
    <row r="97" spans="1:43" ht="14.4" customHeight="1" x14ac:dyDescent="0.3">
      <c r="A97" s="187"/>
      <c r="B97" s="187"/>
      <c r="C97" s="187"/>
      <c r="E97" s="119"/>
      <c r="F97" s="119"/>
      <c r="G97" s="127"/>
      <c r="H97" s="127"/>
      <c r="I97" s="119"/>
      <c r="J97" s="119"/>
      <c r="K97" s="119"/>
      <c r="L97" s="119"/>
      <c r="M97" s="127"/>
      <c r="N97" s="119"/>
      <c r="O97" s="119"/>
      <c r="P97" s="119"/>
      <c r="Q97" s="119"/>
      <c r="R97" s="119"/>
      <c r="S97" s="119"/>
      <c r="T97" s="119"/>
      <c r="U97" s="119"/>
      <c r="V97" s="119"/>
      <c r="W97" s="119"/>
      <c r="X97" s="119"/>
      <c r="Y97" s="119"/>
      <c r="Z97" s="119"/>
      <c r="AA97" s="119"/>
      <c r="AB97" s="119"/>
      <c r="AC97" s="119"/>
      <c r="AD97" s="119"/>
      <c r="AE97" s="119"/>
      <c r="AF97" s="119"/>
      <c r="AG97" s="119"/>
      <c r="AH97" s="119"/>
      <c r="AI97" s="119"/>
      <c r="AJ97" s="119"/>
      <c r="AK97" s="119"/>
      <c r="AL97" s="119"/>
      <c r="AM97" s="119"/>
      <c r="AN97" s="119"/>
      <c r="AO97" s="119"/>
      <c r="AP97" s="119"/>
      <c r="AQ97" s="119"/>
    </row>
    <row r="98" spans="1:43" x14ac:dyDescent="0.3">
      <c r="A98" s="446" t="s">
        <v>148</v>
      </c>
      <c r="B98" s="446"/>
      <c r="C98" s="446"/>
      <c r="D98" s="446"/>
      <c r="E98" s="446"/>
      <c r="F98" s="446"/>
      <c r="G98" s="446"/>
      <c r="H98" s="446"/>
      <c r="I98" s="446"/>
      <c r="J98" s="446"/>
      <c r="L98" s="182"/>
      <c r="M98" s="182"/>
    </row>
    <row r="99" spans="1:43" x14ac:dyDescent="0.3">
      <c r="A99" s="110"/>
      <c r="B99" s="110"/>
      <c r="C99" s="110"/>
      <c r="D99" s="128"/>
      <c r="E99" s="450" t="str">
        <f>E84</f>
        <v>LOTTO  UNICO</v>
      </c>
      <c r="F99" s="450"/>
      <c r="G99" s="450" t="str">
        <f>G84</f>
        <v>LOTTO 2</v>
      </c>
      <c r="H99" s="450"/>
      <c r="I99" s="450" t="str">
        <f>I84</f>
        <v>LOTTO 3</v>
      </c>
      <c r="J99" s="450"/>
      <c r="K99" s="450" t="str">
        <f>K84</f>
        <v>LOTTO 4</v>
      </c>
      <c r="L99" s="450"/>
      <c r="M99" s="193" t="str">
        <f>M84</f>
        <v>LOTTO 5</v>
      </c>
      <c r="N99" s="416" t="str">
        <f>N84</f>
        <v>LOTTO 6</v>
      </c>
      <c r="O99" s="417"/>
      <c r="P99" s="380" t="str">
        <f>P84</f>
        <v>LOTTO 7</v>
      </c>
      <c r="Q99" s="381"/>
      <c r="R99" s="380" t="str">
        <f>R84</f>
        <v>LOTTO 8</v>
      </c>
      <c r="S99" s="381"/>
      <c r="T99" s="380" t="str">
        <f>T84</f>
        <v>LOTTO 9</v>
      </c>
      <c r="U99" s="381"/>
      <c r="V99" s="380" t="str">
        <f>V84</f>
        <v>LOTTO 10</v>
      </c>
      <c r="W99" s="381"/>
      <c r="X99" s="380" t="str">
        <f>X84</f>
        <v>LOTTO 11</v>
      </c>
      <c r="Y99" s="381"/>
      <c r="Z99" s="380" t="str">
        <f>Z84</f>
        <v>LOTTO 12</v>
      </c>
      <c r="AA99" s="381"/>
      <c r="AB99" s="380" t="str">
        <f>AB84</f>
        <v xml:space="preserve">LOTTO 13 </v>
      </c>
      <c r="AC99" s="381"/>
      <c r="AD99" s="380" t="str">
        <f>AD84</f>
        <v>LOTTO 14</v>
      </c>
      <c r="AE99" s="381"/>
      <c r="AF99" s="380" t="str">
        <f>AF84</f>
        <v>LOTTO 15</v>
      </c>
      <c r="AG99" s="381"/>
      <c r="AH99" s="380" t="str">
        <f>AH84</f>
        <v>LOTTO 16</v>
      </c>
      <c r="AI99" s="381"/>
      <c r="AJ99" s="380" t="str">
        <f>AJ84</f>
        <v>LOTTO 17</v>
      </c>
      <c r="AK99" s="381"/>
      <c r="AL99" s="380" t="str">
        <f>AL84</f>
        <v>LOTTO 18</v>
      </c>
      <c r="AM99" s="381"/>
      <c r="AN99" s="380" t="str">
        <f>AN84</f>
        <v>LOTTO 19</v>
      </c>
      <c r="AO99" s="381"/>
      <c r="AP99" s="380" t="str">
        <f>AP84</f>
        <v>LOTTO 20</v>
      </c>
      <c r="AQ99" s="381"/>
    </row>
    <row r="100" spans="1:43" ht="26.4" customHeight="1" x14ac:dyDescent="0.3">
      <c r="A100" s="409" t="s">
        <v>149</v>
      </c>
      <c r="B100" s="409"/>
      <c r="C100" s="409"/>
      <c r="D100" s="128"/>
      <c r="E100" s="412" t="b">
        <f>E86</f>
        <v>0</v>
      </c>
      <c r="F100" s="412"/>
      <c r="G100" s="467" t="b">
        <f>G86</f>
        <v>0</v>
      </c>
      <c r="H100" s="468"/>
      <c r="I100" s="467" t="b">
        <f>I86</f>
        <v>0</v>
      </c>
      <c r="J100" s="468"/>
      <c r="K100" s="467" t="b">
        <f>K86</f>
        <v>0</v>
      </c>
      <c r="L100" s="468"/>
      <c r="M100" s="191" t="b">
        <f>M86</f>
        <v>0</v>
      </c>
      <c r="N100" s="469" t="b">
        <f>N86</f>
        <v>0</v>
      </c>
      <c r="O100" s="412"/>
      <c r="P100" s="382" t="b">
        <f>P86</f>
        <v>0</v>
      </c>
      <c r="Q100" s="382"/>
      <c r="R100" s="382" t="b">
        <f>R86</f>
        <v>0</v>
      </c>
      <c r="S100" s="382"/>
      <c r="T100" s="382" t="b">
        <f>T86</f>
        <v>0</v>
      </c>
      <c r="U100" s="382"/>
      <c r="V100" s="382" t="b">
        <f>V86</f>
        <v>0</v>
      </c>
      <c r="W100" s="382"/>
      <c r="X100" s="382" t="b">
        <f>X86</f>
        <v>0</v>
      </c>
      <c r="Y100" s="382"/>
      <c r="Z100" s="382" t="b">
        <f>Z86</f>
        <v>0</v>
      </c>
      <c r="AA100" s="382"/>
      <c r="AB100" s="382" t="b">
        <f>AB86</f>
        <v>0</v>
      </c>
      <c r="AC100" s="382"/>
      <c r="AD100" s="382" t="b">
        <f>AD86</f>
        <v>0</v>
      </c>
      <c r="AE100" s="382"/>
      <c r="AF100" s="382" t="b">
        <f>AF86</f>
        <v>0</v>
      </c>
      <c r="AG100" s="382"/>
      <c r="AH100" s="382" t="b">
        <f>AH86</f>
        <v>0</v>
      </c>
      <c r="AI100" s="382"/>
      <c r="AJ100" s="382" t="b">
        <f>AJ86</f>
        <v>0</v>
      </c>
      <c r="AK100" s="382"/>
      <c r="AL100" s="382" t="b">
        <f>AL86</f>
        <v>0</v>
      </c>
      <c r="AM100" s="382"/>
      <c r="AN100" s="382" t="b">
        <f>AN86</f>
        <v>0</v>
      </c>
      <c r="AO100" s="382"/>
      <c r="AP100" s="382" t="b">
        <f>AP86</f>
        <v>0</v>
      </c>
      <c r="AQ100" s="382"/>
    </row>
    <row r="101" spans="1:43" ht="14.4" customHeight="1" x14ac:dyDescent="0.3">
      <c r="A101" s="192"/>
      <c r="B101" s="192"/>
      <c r="C101" s="192"/>
      <c r="D101" s="128"/>
      <c r="E101" s="129"/>
      <c r="F101" s="129"/>
      <c r="G101" s="130"/>
      <c r="H101" s="130"/>
      <c r="I101" s="129"/>
      <c r="J101" s="129"/>
      <c r="K101" s="129"/>
      <c r="L101" s="129"/>
      <c r="M101" s="130"/>
      <c r="N101" s="490"/>
      <c r="O101" s="490"/>
      <c r="P101" s="131"/>
      <c r="Q101" s="131"/>
      <c r="R101" s="131"/>
      <c r="S101" s="131"/>
      <c r="T101" s="131"/>
      <c r="U101" s="131"/>
      <c r="V101" s="494"/>
      <c r="W101" s="494"/>
      <c r="X101" s="131"/>
      <c r="Y101" s="131"/>
      <c r="Z101" s="131"/>
      <c r="AA101" s="131"/>
      <c r="AB101" s="131"/>
      <c r="AC101" s="131"/>
      <c r="AD101" s="131"/>
      <c r="AE101" s="131"/>
      <c r="AF101" s="131"/>
      <c r="AG101" s="131"/>
      <c r="AH101" s="131"/>
      <c r="AI101" s="131"/>
      <c r="AJ101" s="131"/>
      <c r="AK101" s="131"/>
      <c r="AL101" s="131"/>
      <c r="AM101" s="131"/>
      <c r="AN101" s="131"/>
      <c r="AO101" s="131"/>
      <c r="AP101" s="131"/>
      <c r="AQ101" s="131"/>
    </row>
    <row r="102" spans="1:43" x14ac:dyDescent="0.3">
      <c r="A102" s="415" t="s">
        <v>116</v>
      </c>
      <c r="B102" s="415"/>
      <c r="C102" s="415"/>
      <c r="D102" s="132"/>
      <c r="E102" s="132"/>
      <c r="F102" s="132"/>
      <c r="G102" s="132"/>
      <c r="L102" s="133"/>
      <c r="M102" s="133"/>
      <c r="N102" s="491"/>
      <c r="O102" s="491"/>
      <c r="V102" s="495"/>
      <c r="W102" s="495"/>
    </row>
    <row r="103" spans="1:43" ht="109.8" customHeight="1" x14ac:dyDescent="0.3">
      <c r="A103" s="377" t="s">
        <v>177</v>
      </c>
      <c r="B103" s="377"/>
      <c r="C103" s="377"/>
      <c r="D103" s="134" t="s">
        <v>178</v>
      </c>
      <c r="E103" s="370" t="s">
        <v>32</v>
      </c>
      <c r="F103" s="370"/>
      <c r="G103" s="370" t="s">
        <v>32</v>
      </c>
      <c r="H103" s="370"/>
      <c r="I103" s="370" t="s">
        <v>32</v>
      </c>
      <c r="J103" s="370"/>
      <c r="K103" s="370" t="s">
        <v>32</v>
      </c>
      <c r="L103" s="370"/>
      <c r="M103" s="189" t="s">
        <v>32</v>
      </c>
      <c r="N103" s="370" t="s">
        <v>32</v>
      </c>
      <c r="O103" s="370"/>
      <c r="P103" s="370" t="s">
        <v>32</v>
      </c>
      <c r="Q103" s="370"/>
      <c r="R103" s="370" t="s">
        <v>32</v>
      </c>
      <c r="S103" s="370"/>
      <c r="T103" s="370" t="s">
        <v>32</v>
      </c>
      <c r="U103" s="370"/>
      <c r="V103" s="370" t="s">
        <v>32</v>
      </c>
      <c r="W103" s="370"/>
      <c r="X103" s="370" t="s">
        <v>32</v>
      </c>
      <c r="Y103" s="370"/>
      <c r="Z103" s="370" t="s">
        <v>32</v>
      </c>
      <c r="AA103" s="370"/>
      <c r="AB103" s="370" t="s">
        <v>32</v>
      </c>
      <c r="AC103" s="370"/>
      <c r="AD103" s="370" t="s">
        <v>32</v>
      </c>
      <c r="AE103" s="370"/>
      <c r="AF103" s="370" t="s">
        <v>32</v>
      </c>
      <c r="AG103" s="370"/>
      <c r="AH103" s="370" t="s">
        <v>32</v>
      </c>
      <c r="AI103" s="370"/>
      <c r="AJ103" s="370" t="s">
        <v>32</v>
      </c>
      <c r="AK103" s="370"/>
      <c r="AL103" s="370" t="s">
        <v>32</v>
      </c>
      <c r="AM103" s="370"/>
      <c r="AN103" s="370" t="s">
        <v>32</v>
      </c>
      <c r="AO103" s="370"/>
      <c r="AP103" s="370" t="s">
        <v>32</v>
      </c>
      <c r="AQ103" s="370"/>
    </row>
    <row r="104" spans="1:43" ht="14.4" customHeight="1" x14ac:dyDescent="0.3">
      <c r="D104" s="121"/>
      <c r="E104" s="376">
        <f>IF(E103="SI",E100*0.1,0)</f>
        <v>0</v>
      </c>
      <c r="F104" s="376"/>
      <c r="G104" s="376">
        <f>IF(G103="SI",G100*0.1,0)</f>
        <v>0</v>
      </c>
      <c r="H104" s="376"/>
      <c r="I104" s="376">
        <f>IF(I103="SI",I100*0.1,0)</f>
        <v>0</v>
      </c>
      <c r="J104" s="376"/>
      <c r="K104" s="470">
        <f>IF(K103="SI",K100*0.1,0)</f>
        <v>0</v>
      </c>
      <c r="L104" s="471"/>
      <c r="M104" s="135">
        <f>IF(M103="SI",M100*0.1,0)</f>
        <v>0</v>
      </c>
      <c r="N104" s="376">
        <f>IF(N103="SI",N100*0.1,0)</f>
        <v>0</v>
      </c>
      <c r="O104" s="376"/>
      <c r="P104" s="376">
        <f>IF(P103="SI",P100*0.1,0)</f>
        <v>0</v>
      </c>
      <c r="Q104" s="376"/>
      <c r="R104" s="376">
        <f>IF(R103="SI",R100*0.1,0)</f>
        <v>0</v>
      </c>
      <c r="S104" s="376"/>
      <c r="T104" s="376">
        <f>IF(T103="SI",T100*0.1,0)</f>
        <v>0</v>
      </c>
      <c r="U104" s="376"/>
      <c r="V104" s="376">
        <f>IF(V103="SI",V100*0.1,0)</f>
        <v>0</v>
      </c>
      <c r="W104" s="376"/>
      <c r="X104" s="376">
        <f>IF(X103="SI",X100*0.1,0)</f>
        <v>0</v>
      </c>
      <c r="Y104" s="376"/>
      <c r="Z104" s="376">
        <f>IF(Z103="SI",Z100*0.1,0)</f>
        <v>0</v>
      </c>
      <c r="AA104" s="376"/>
      <c r="AB104" s="376">
        <f>IF(AB103="SI",AB100*0.1,0)</f>
        <v>0</v>
      </c>
      <c r="AC104" s="376"/>
      <c r="AD104" s="376">
        <f>IF(AD103="SI",AD100*0.1,0)</f>
        <v>0</v>
      </c>
      <c r="AE104" s="376"/>
      <c r="AF104" s="376">
        <f>IF(AF103="SI",AF100*0.1,0)</f>
        <v>0</v>
      </c>
      <c r="AG104" s="376"/>
      <c r="AH104" s="376">
        <f>IF(AH103="SI",AH100*0.1,0)</f>
        <v>0</v>
      </c>
      <c r="AI104" s="376"/>
      <c r="AJ104" s="376">
        <f>IF(AJ103="SI",AJ100*0.1,0)</f>
        <v>0</v>
      </c>
      <c r="AK104" s="376"/>
      <c r="AL104" s="376">
        <f>IF(AL103="SI",AL100*0.1,0)</f>
        <v>0</v>
      </c>
      <c r="AM104" s="376"/>
      <c r="AN104" s="376">
        <f>IF(AN103="SI",AN100*0.1,0)</f>
        <v>0</v>
      </c>
      <c r="AO104" s="376"/>
      <c r="AP104" s="376">
        <f>IF(AP103="SI",AP100*0.1,0)</f>
        <v>0</v>
      </c>
      <c r="AQ104" s="376"/>
    </row>
    <row r="105" spans="1:43" x14ac:dyDescent="0.3">
      <c r="A105" s="107"/>
      <c r="B105" s="107"/>
      <c r="C105" s="132"/>
      <c r="D105" s="132"/>
      <c r="E105" s="132"/>
      <c r="F105" s="132"/>
      <c r="G105" s="132"/>
      <c r="L105" s="133"/>
      <c r="M105" s="133"/>
      <c r="N105" s="492"/>
      <c r="O105" s="492"/>
      <c r="V105" s="496"/>
      <c r="W105" s="496"/>
    </row>
    <row r="106" spans="1:43" x14ac:dyDescent="0.3">
      <c r="A106" s="415" t="s">
        <v>57</v>
      </c>
      <c r="B106" s="415"/>
      <c r="C106" s="415"/>
      <c r="D106" s="132"/>
      <c r="E106" s="132"/>
      <c r="F106" s="132"/>
      <c r="G106" s="132"/>
      <c r="L106" s="133"/>
      <c r="M106" s="133"/>
      <c r="N106" s="493"/>
      <c r="O106" s="493"/>
      <c r="V106" s="497"/>
      <c r="W106" s="497"/>
    </row>
    <row r="107" spans="1:43" ht="90.6" customHeight="1" x14ac:dyDescent="0.3">
      <c r="A107" s="377" t="s">
        <v>142</v>
      </c>
      <c r="B107" s="377"/>
      <c r="C107" s="377"/>
      <c r="D107" s="134" t="s">
        <v>179</v>
      </c>
      <c r="E107" s="370" t="s">
        <v>32</v>
      </c>
      <c r="F107" s="370"/>
      <c r="G107" s="370" t="s">
        <v>32</v>
      </c>
      <c r="H107" s="370"/>
      <c r="I107" s="370" t="s">
        <v>32</v>
      </c>
      <c r="J107" s="370"/>
      <c r="K107" s="370" t="s">
        <v>32</v>
      </c>
      <c r="L107" s="370"/>
      <c r="M107" s="189" t="s">
        <v>32</v>
      </c>
      <c r="N107" s="371" t="s">
        <v>32</v>
      </c>
      <c r="O107" s="372"/>
      <c r="P107" s="371" t="s">
        <v>32</v>
      </c>
      <c r="Q107" s="372"/>
      <c r="R107" s="371" t="s">
        <v>32</v>
      </c>
      <c r="S107" s="372"/>
      <c r="T107" s="371" t="s">
        <v>32</v>
      </c>
      <c r="U107" s="372"/>
      <c r="V107" s="371" t="s">
        <v>32</v>
      </c>
      <c r="W107" s="372"/>
      <c r="X107" s="371" t="s">
        <v>32</v>
      </c>
      <c r="Y107" s="372"/>
      <c r="Z107" s="371" t="s">
        <v>32</v>
      </c>
      <c r="AA107" s="372"/>
      <c r="AB107" s="371" t="s">
        <v>32</v>
      </c>
      <c r="AC107" s="372"/>
      <c r="AD107" s="371" t="s">
        <v>32</v>
      </c>
      <c r="AE107" s="372"/>
      <c r="AF107" s="371" t="s">
        <v>32</v>
      </c>
      <c r="AG107" s="372"/>
      <c r="AH107" s="371" t="s">
        <v>32</v>
      </c>
      <c r="AI107" s="372"/>
      <c r="AJ107" s="371" t="s">
        <v>32</v>
      </c>
      <c r="AK107" s="372"/>
      <c r="AL107" s="371" t="s">
        <v>32</v>
      </c>
      <c r="AM107" s="372"/>
      <c r="AN107" s="371" t="s">
        <v>32</v>
      </c>
      <c r="AO107" s="372"/>
      <c r="AP107" s="371" t="s">
        <v>32</v>
      </c>
      <c r="AQ107" s="372"/>
    </row>
    <row r="108" spans="1:43" x14ac:dyDescent="0.3">
      <c r="D108" s="121"/>
      <c r="E108" s="376">
        <f>IF(E107="SI",E100*0.25,0)</f>
        <v>0</v>
      </c>
      <c r="F108" s="376"/>
      <c r="G108" s="376">
        <f>IF(G107="SI",G100*0.25,0)</f>
        <v>0</v>
      </c>
      <c r="H108" s="376"/>
      <c r="I108" s="376">
        <f>IF(I107="SI",I100*0.25,0)</f>
        <v>0</v>
      </c>
      <c r="J108" s="376"/>
      <c r="K108" s="470">
        <f>IF(K107="SI",K100*0.25,0)</f>
        <v>0</v>
      </c>
      <c r="L108" s="471"/>
      <c r="M108" s="135">
        <f>IF(M107="SI",M100*0.25,0)</f>
        <v>0</v>
      </c>
      <c r="N108" s="376">
        <f>IF(N107="SI",N100*0.25,0)</f>
        <v>0</v>
      </c>
      <c r="O108" s="376"/>
      <c r="P108" s="376">
        <f>IF(P107="SI",P100*0.25,0)</f>
        <v>0</v>
      </c>
      <c r="Q108" s="376"/>
      <c r="R108" s="376">
        <f>IF(R107="SI",R100*0.25,0)</f>
        <v>0</v>
      </c>
      <c r="S108" s="376"/>
      <c r="T108" s="376">
        <f>IF(T107="SI",T100*0.25,0)</f>
        <v>0</v>
      </c>
      <c r="U108" s="376"/>
      <c r="V108" s="376">
        <f>IF(V107="SI",V100*0.25,0)</f>
        <v>0</v>
      </c>
      <c r="W108" s="376"/>
      <c r="X108" s="376">
        <f>IF(X107="SI",X100*0.25,0)</f>
        <v>0</v>
      </c>
      <c r="Y108" s="376"/>
      <c r="Z108" s="376">
        <f>IF(Z107="SI",Z100*0.25,0)</f>
        <v>0</v>
      </c>
      <c r="AA108" s="376"/>
      <c r="AB108" s="376">
        <f>IF(AB107="SI",AB100*0.25,0)</f>
        <v>0</v>
      </c>
      <c r="AC108" s="376"/>
      <c r="AD108" s="376">
        <f>IF(AD107="SI",AD100*0.25,0)</f>
        <v>0</v>
      </c>
      <c r="AE108" s="376"/>
      <c r="AF108" s="376">
        <f>IF(AF107="SI",AF100*0.25,0)</f>
        <v>0</v>
      </c>
      <c r="AG108" s="376"/>
      <c r="AH108" s="376">
        <f>IF(AH107="SI",AH100*0.25,0)</f>
        <v>0</v>
      </c>
      <c r="AI108" s="376"/>
      <c r="AJ108" s="376">
        <f>IF(AJ107="SI",AJ100*0.25,0)</f>
        <v>0</v>
      </c>
      <c r="AK108" s="376"/>
      <c r="AL108" s="376">
        <f>IF(AL107="SI",AL100*0.25,0)</f>
        <v>0</v>
      </c>
      <c r="AM108" s="376"/>
      <c r="AN108" s="376">
        <f>IF(AN107="SI",AN100*0.25,0)</f>
        <v>0</v>
      </c>
      <c r="AO108" s="376"/>
      <c r="AP108" s="376">
        <f>IF(AP107="SI",AP100*0.25,0)</f>
        <v>0</v>
      </c>
      <c r="AQ108" s="376"/>
    </row>
    <row r="109" spans="1:43" x14ac:dyDescent="0.3">
      <c r="D109" s="121"/>
      <c r="E109" s="136"/>
      <c r="F109" s="136"/>
      <c r="G109" s="136"/>
      <c r="H109" s="136"/>
      <c r="I109" s="136"/>
      <c r="J109" s="136"/>
      <c r="K109" s="136"/>
      <c r="L109" s="136"/>
      <c r="M109" s="117"/>
      <c r="N109" s="136"/>
      <c r="O109" s="136"/>
      <c r="P109" s="136"/>
      <c r="Q109" s="136"/>
      <c r="R109" s="136"/>
      <c r="S109" s="136"/>
      <c r="T109" s="136"/>
      <c r="U109" s="136"/>
      <c r="V109" s="498"/>
      <c r="W109" s="498"/>
      <c r="X109" s="136"/>
      <c r="Y109" s="136"/>
      <c r="Z109" s="136"/>
      <c r="AA109" s="136"/>
      <c r="AB109" s="136"/>
      <c r="AC109" s="136"/>
      <c r="AD109" s="136"/>
      <c r="AE109" s="136"/>
      <c r="AF109" s="136"/>
      <c r="AG109" s="136"/>
      <c r="AH109" s="136"/>
      <c r="AI109" s="136"/>
      <c r="AJ109" s="136"/>
      <c r="AK109" s="136"/>
      <c r="AL109" s="136"/>
      <c r="AM109" s="136"/>
      <c r="AN109" s="136"/>
      <c r="AO109" s="136"/>
      <c r="AP109" s="136"/>
      <c r="AQ109" s="136"/>
    </row>
    <row r="110" spans="1:43" ht="29.4" customHeight="1" x14ac:dyDescent="0.3">
      <c r="A110" s="410" t="s">
        <v>182</v>
      </c>
      <c r="B110" s="410"/>
      <c r="C110" s="410"/>
      <c r="E110" s="387">
        <f>E100+E104-E108</f>
        <v>0</v>
      </c>
      <c r="F110" s="387"/>
      <c r="G110" s="387">
        <f>G100+G104-G108</f>
        <v>0</v>
      </c>
      <c r="H110" s="387"/>
      <c r="I110" s="387">
        <f>I100+I104-I108</f>
        <v>0</v>
      </c>
      <c r="J110" s="387"/>
      <c r="K110" s="387">
        <f>K100+K104-K108</f>
        <v>0</v>
      </c>
      <c r="L110" s="387"/>
      <c r="M110" s="161">
        <f>M100+M104-M108</f>
        <v>0</v>
      </c>
      <c r="N110" s="387">
        <f>N100+N104-N108</f>
        <v>0</v>
      </c>
      <c r="O110" s="387"/>
      <c r="P110" s="387">
        <f>P100+P104-P108</f>
        <v>0</v>
      </c>
      <c r="Q110" s="387"/>
      <c r="R110" s="387">
        <f>R100+R104-R108</f>
        <v>0</v>
      </c>
      <c r="S110" s="387"/>
      <c r="T110" s="387">
        <f>T100+T104-T108</f>
        <v>0</v>
      </c>
      <c r="U110" s="387"/>
      <c r="V110" s="387">
        <f>V100+V104-V108</f>
        <v>0</v>
      </c>
      <c r="W110" s="387"/>
      <c r="X110" s="387">
        <f>X100+X104-X108</f>
        <v>0</v>
      </c>
      <c r="Y110" s="387"/>
      <c r="Z110" s="387">
        <f>Z100+Z104-Z108</f>
        <v>0</v>
      </c>
      <c r="AA110" s="387"/>
      <c r="AB110" s="387">
        <f>AB100+AB104-AB108</f>
        <v>0</v>
      </c>
      <c r="AC110" s="387"/>
      <c r="AD110" s="387">
        <f>AD100+AD104-AD108</f>
        <v>0</v>
      </c>
      <c r="AE110" s="387"/>
      <c r="AF110" s="387">
        <f>AF100+AF104-AF108</f>
        <v>0</v>
      </c>
      <c r="AG110" s="387"/>
      <c r="AH110" s="387">
        <f>AH100+AH104-AH108</f>
        <v>0</v>
      </c>
      <c r="AI110" s="387"/>
      <c r="AJ110" s="387">
        <f>AJ100+AJ104-AJ108</f>
        <v>0</v>
      </c>
      <c r="AK110" s="387"/>
      <c r="AL110" s="387">
        <f>AL100+AL104-AL108</f>
        <v>0</v>
      </c>
      <c r="AM110" s="387"/>
      <c r="AN110" s="387">
        <f>AN100+AN104-AN108</f>
        <v>0</v>
      </c>
      <c r="AO110" s="387"/>
      <c r="AP110" s="387">
        <f>AP100+AP104-AP108</f>
        <v>0</v>
      </c>
      <c r="AQ110" s="387"/>
    </row>
    <row r="111" spans="1:43" x14ac:dyDescent="0.3">
      <c r="A111" s="107"/>
      <c r="B111" s="107"/>
      <c r="C111" s="132"/>
      <c r="D111" s="132"/>
      <c r="E111" s="132"/>
      <c r="F111" s="132"/>
      <c r="G111" s="132"/>
      <c r="L111" s="133"/>
      <c r="M111" s="133"/>
      <c r="N111" s="137"/>
      <c r="O111" s="137"/>
      <c r="V111" s="496"/>
      <c r="W111" s="496"/>
    </row>
    <row r="112" spans="1:43" x14ac:dyDescent="0.3">
      <c r="A112" s="138" t="s">
        <v>151</v>
      </c>
      <c r="B112" s="138"/>
      <c r="C112" s="138"/>
      <c r="D112" s="107"/>
      <c r="E112" s="132"/>
      <c r="F112" s="132"/>
      <c r="G112" s="132"/>
      <c r="L112" s="133"/>
      <c r="M112" s="133"/>
      <c r="N112" s="137"/>
      <c r="O112" s="137"/>
      <c r="V112" s="497"/>
      <c r="W112" s="497"/>
    </row>
    <row r="113" spans="1:43" ht="28.2" customHeight="1" x14ac:dyDescent="0.3">
      <c r="A113" s="436" t="s">
        <v>150</v>
      </c>
      <c r="B113" s="436"/>
      <c r="C113" s="436"/>
      <c r="D113" s="132"/>
      <c r="E113" s="452"/>
      <c r="F113" s="453"/>
      <c r="G113" s="452"/>
      <c r="H113" s="510"/>
      <c r="I113" s="482"/>
      <c r="J113" s="482"/>
      <c r="K113" s="479"/>
      <c r="L113" s="379"/>
      <c r="M113" s="158"/>
      <c r="N113" s="378"/>
      <c r="O113" s="379"/>
      <c r="P113" s="378"/>
      <c r="Q113" s="379"/>
      <c r="R113" s="378"/>
      <c r="S113" s="379"/>
      <c r="T113" s="378"/>
      <c r="U113" s="379"/>
      <c r="V113" s="378"/>
      <c r="W113" s="379"/>
      <c r="X113" s="378"/>
      <c r="Y113" s="379"/>
      <c r="Z113" s="378"/>
      <c r="AA113" s="379"/>
      <c r="AB113" s="378"/>
      <c r="AC113" s="379"/>
      <c r="AD113" s="378"/>
      <c r="AE113" s="379"/>
      <c r="AF113" s="378"/>
      <c r="AG113" s="379"/>
      <c r="AH113" s="378"/>
      <c r="AI113" s="379"/>
      <c r="AJ113" s="378"/>
      <c r="AK113" s="379"/>
      <c r="AL113" s="378"/>
      <c r="AM113" s="379"/>
      <c r="AN113" s="378"/>
      <c r="AO113" s="379"/>
      <c r="AP113" s="378"/>
      <c r="AQ113" s="379"/>
    </row>
    <row r="114" spans="1:43" ht="15.6" customHeight="1" x14ac:dyDescent="0.3">
      <c r="A114" s="451" t="s">
        <v>153</v>
      </c>
      <c r="B114" s="451"/>
      <c r="C114" s="451"/>
      <c r="D114" s="112"/>
      <c r="E114" s="452"/>
      <c r="F114" s="453"/>
      <c r="G114" s="378"/>
      <c r="H114" s="479"/>
      <c r="I114" s="482"/>
      <c r="J114" s="482"/>
      <c r="K114" s="479"/>
      <c r="L114" s="379"/>
      <c r="M114" s="157"/>
      <c r="N114" s="378"/>
      <c r="O114" s="379"/>
      <c r="P114" s="378"/>
      <c r="Q114" s="379"/>
      <c r="R114" s="378"/>
      <c r="S114" s="379"/>
      <c r="T114" s="378"/>
      <c r="U114" s="379"/>
      <c r="V114" s="378"/>
      <c r="W114" s="379"/>
      <c r="X114" s="378"/>
      <c r="Y114" s="379"/>
      <c r="Z114" s="378"/>
      <c r="AA114" s="379"/>
      <c r="AB114" s="378"/>
      <c r="AC114" s="379"/>
      <c r="AD114" s="378"/>
      <c r="AE114" s="379"/>
      <c r="AF114" s="378"/>
      <c r="AG114" s="379"/>
      <c r="AH114" s="378"/>
      <c r="AI114" s="379"/>
      <c r="AJ114" s="378"/>
      <c r="AK114" s="379"/>
      <c r="AL114" s="378"/>
      <c r="AM114" s="379"/>
      <c r="AN114" s="378"/>
      <c r="AO114" s="379"/>
      <c r="AP114" s="378"/>
      <c r="AQ114" s="379"/>
    </row>
    <row r="115" spans="1:43" ht="15.6" x14ac:dyDescent="0.3">
      <c r="A115" s="451" t="s">
        <v>65</v>
      </c>
      <c r="B115" s="451"/>
      <c r="C115" s="451"/>
      <c r="D115" s="139"/>
      <c r="E115" s="454"/>
      <c r="F115" s="455"/>
      <c r="G115" s="454"/>
      <c r="H115" s="489"/>
      <c r="I115" s="483"/>
      <c r="J115" s="483"/>
      <c r="K115" s="479"/>
      <c r="L115" s="379"/>
      <c r="M115" s="156"/>
      <c r="N115" s="378"/>
      <c r="O115" s="379"/>
      <c r="P115" s="378"/>
      <c r="Q115" s="379"/>
      <c r="R115" s="378"/>
      <c r="S115" s="379"/>
      <c r="T115" s="378"/>
      <c r="U115" s="379"/>
      <c r="V115" s="378"/>
      <c r="W115" s="379"/>
      <c r="X115" s="378"/>
      <c r="Y115" s="379"/>
      <c r="Z115" s="378"/>
      <c r="AA115" s="379"/>
      <c r="AB115" s="378"/>
      <c r="AC115" s="379"/>
      <c r="AD115" s="378"/>
      <c r="AE115" s="379"/>
      <c r="AF115" s="378"/>
      <c r="AG115" s="379"/>
      <c r="AH115" s="378"/>
      <c r="AI115" s="379"/>
      <c r="AJ115" s="378"/>
      <c r="AK115" s="379"/>
      <c r="AL115" s="378"/>
      <c r="AM115" s="379"/>
      <c r="AN115" s="378"/>
      <c r="AO115" s="379"/>
      <c r="AP115" s="378"/>
      <c r="AQ115" s="379"/>
    </row>
    <row r="116" spans="1:43" x14ac:dyDescent="0.3">
      <c r="A116" s="477" t="s">
        <v>157</v>
      </c>
      <c r="B116" s="477"/>
      <c r="C116" s="477"/>
      <c r="D116" s="140"/>
      <c r="E116" s="456"/>
      <c r="F116" s="457"/>
      <c r="G116" s="456"/>
      <c r="H116" s="511"/>
      <c r="I116" s="484"/>
      <c r="J116" s="484"/>
      <c r="K116" s="480"/>
      <c r="L116" s="391"/>
      <c r="M116" s="156"/>
      <c r="N116" s="390"/>
      <c r="O116" s="391"/>
      <c r="P116" s="390"/>
      <c r="Q116" s="391"/>
      <c r="R116" s="390"/>
      <c r="S116" s="391"/>
      <c r="T116" s="390"/>
      <c r="U116" s="391"/>
      <c r="V116" s="390"/>
      <c r="W116" s="391"/>
      <c r="X116" s="390"/>
      <c r="Y116" s="391"/>
      <c r="Z116" s="390"/>
      <c r="AA116" s="391"/>
      <c r="AB116" s="390"/>
      <c r="AC116" s="391"/>
      <c r="AD116" s="390"/>
      <c r="AE116" s="391"/>
      <c r="AF116" s="390"/>
      <c r="AG116" s="391"/>
      <c r="AH116" s="390"/>
      <c r="AI116" s="391"/>
      <c r="AJ116" s="390"/>
      <c r="AK116" s="391"/>
      <c r="AL116" s="390"/>
      <c r="AM116" s="391"/>
      <c r="AN116" s="390"/>
      <c r="AO116" s="391"/>
      <c r="AP116" s="390"/>
      <c r="AQ116" s="391"/>
    </row>
    <row r="117" spans="1:43" ht="28.2" customHeight="1" x14ac:dyDescent="0.3">
      <c r="A117" s="478" t="s">
        <v>152</v>
      </c>
      <c r="B117" s="478"/>
      <c r="C117" s="478"/>
      <c r="D117" s="140"/>
      <c r="E117" s="456"/>
      <c r="F117" s="457"/>
      <c r="G117" s="456"/>
      <c r="H117" s="511"/>
      <c r="I117" s="484"/>
      <c r="J117" s="484"/>
      <c r="K117" s="481"/>
      <c r="L117" s="393"/>
      <c r="M117" s="156"/>
      <c r="N117" s="392"/>
      <c r="O117" s="393"/>
      <c r="P117" s="392"/>
      <c r="Q117" s="393"/>
      <c r="R117" s="392"/>
      <c r="S117" s="393"/>
      <c r="T117" s="392"/>
      <c r="U117" s="393"/>
      <c r="V117" s="392"/>
      <c r="W117" s="393"/>
      <c r="X117" s="392"/>
      <c r="Y117" s="393"/>
      <c r="Z117" s="392"/>
      <c r="AA117" s="393"/>
      <c r="AB117" s="392"/>
      <c r="AC117" s="393"/>
      <c r="AD117" s="392"/>
      <c r="AE117" s="393"/>
      <c r="AF117" s="392"/>
      <c r="AG117" s="393"/>
      <c r="AH117" s="392"/>
      <c r="AI117" s="393"/>
      <c r="AJ117" s="392"/>
      <c r="AK117" s="393"/>
      <c r="AL117" s="392"/>
      <c r="AM117" s="393"/>
      <c r="AN117" s="392"/>
      <c r="AO117" s="393"/>
      <c r="AP117" s="392"/>
      <c r="AQ117" s="393"/>
    </row>
    <row r="118" spans="1:43" ht="14.4" customHeight="1" x14ac:dyDescent="0.3">
      <c r="A118" s="451" t="s">
        <v>158</v>
      </c>
      <c r="B118" s="451"/>
      <c r="C118" s="451"/>
      <c r="D118" s="106"/>
      <c r="E118" s="458"/>
      <c r="F118" s="459"/>
      <c r="G118" s="458"/>
      <c r="H118" s="512"/>
      <c r="I118" s="485"/>
      <c r="J118" s="485"/>
      <c r="K118" s="479"/>
      <c r="L118" s="379"/>
      <c r="M118" s="156"/>
      <c r="N118" s="378"/>
      <c r="O118" s="379"/>
      <c r="P118" s="378"/>
      <c r="Q118" s="379"/>
      <c r="R118" s="378"/>
      <c r="S118" s="379"/>
      <c r="T118" s="378"/>
      <c r="U118" s="379"/>
      <c r="V118" s="378"/>
      <c r="W118" s="379"/>
      <c r="X118" s="378"/>
      <c r="Y118" s="379"/>
      <c r="Z118" s="378"/>
      <c r="AA118" s="379"/>
      <c r="AB118" s="378"/>
      <c r="AC118" s="379"/>
      <c r="AD118" s="378"/>
      <c r="AE118" s="379"/>
      <c r="AF118" s="378"/>
      <c r="AG118" s="379"/>
      <c r="AH118" s="378"/>
      <c r="AI118" s="379"/>
      <c r="AJ118" s="378"/>
      <c r="AK118" s="379"/>
      <c r="AL118" s="378"/>
      <c r="AM118" s="379"/>
      <c r="AN118" s="378"/>
      <c r="AO118" s="379"/>
      <c r="AP118" s="378"/>
      <c r="AQ118" s="379"/>
    </row>
    <row r="119" spans="1:43" x14ac:dyDescent="0.3">
      <c r="A119" s="451" t="s">
        <v>156</v>
      </c>
      <c r="B119" s="451"/>
      <c r="C119" s="451"/>
      <c r="D119" s="194"/>
      <c r="E119" s="454"/>
      <c r="F119" s="455"/>
      <c r="G119" s="454"/>
      <c r="H119" s="489"/>
      <c r="I119" s="483"/>
      <c r="J119" s="483"/>
      <c r="K119" s="479"/>
      <c r="L119" s="379"/>
      <c r="M119" s="156"/>
      <c r="N119" s="378"/>
      <c r="O119" s="379"/>
      <c r="P119" s="378"/>
      <c r="Q119" s="379"/>
      <c r="R119" s="378"/>
      <c r="S119" s="379"/>
      <c r="T119" s="378"/>
      <c r="U119" s="379"/>
      <c r="V119" s="378"/>
      <c r="W119" s="379"/>
      <c r="X119" s="378"/>
      <c r="Y119" s="379"/>
      <c r="Z119" s="378"/>
      <c r="AA119" s="379"/>
      <c r="AB119" s="378"/>
      <c r="AC119" s="379"/>
      <c r="AD119" s="378"/>
      <c r="AE119" s="379"/>
      <c r="AF119" s="378"/>
      <c r="AG119" s="379"/>
      <c r="AH119" s="378"/>
      <c r="AI119" s="379"/>
      <c r="AJ119" s="378"/>
      <c r="AK119" s="379"/>
      <c r="AL119" s="378"/>
      <c r="AM119" s="379"/>
      <c r="AN119" s="378"/>
      <c r="AO119" s="379"/>
      <c r="AP119" s="378"/>
      <c r="AQ119" s="379"/>
    </row>
    <row r="120" spans="1:43" x14ac:dyDescent="0.3">
      <c r="A120" s="141"/>
      <c r="B120" s="141"/>
      <c r="C120" s="141"/>
      <c r="D120" s="141"/>
      <c r="E120" s="141"/>
      <c r="F120" s="141"/>
      <c r="G120" s="141"/>
      <c r="H120" s="141"/>
      <c r="K120" s="197"/>
      <c r="V120" s="499"/>
      <c r="W120" s="499"/>
    </row>
    <row r="121" spans="1:43" ht="14.4" customHeight="1" x14ac:dyDescent="0.3">
      <c r="A121" s="486" t="s">
        <v>159</v>
      </c>
      <c r="B121" s="486"/>
      <c r="C121" s="486"/>
      <c r="D121" s="486"/>
      <c r="E121" s="487">
        <f>SUM(E113:F119)</f>
        <v>0</v>
      </c>
      <c r="F121" s="488"/>
      <c r="G121" s="487">
        <f>SUM(G113:H119)</f>
        <v>0</v>
      </c>
      <c r="H121" s="488"/>
      <c r="I121" s="487">
        <f>SUM(I113:J119)</f>
        <v>0</v>
      </c>
      <c r="J121" s="488"/>
      <c r="K121" s="487">
        <f>SUM(K113:L119)</f>
        <v>0</v>
      </c>
      <c r="L121" s="488"/>
      <c r="M121" s="142">
        <f>SUM(M113:M119)</f>
        <v>0</v>
      </c>
      <c r="N121" s="487">
        <f>SUM(N113:O119)</f>
        <v>0</v>
      </c>
      <c r="O121" s="488"/>
      <c r="P121" s="487">
        <f>SUM(P113:Q119)</f>
        <v>0</v>
      </c>
      <c r="Q121" s="488"/>
      <c r="R121" s="487">
        <f>SUM(R113:S119)</f>
        <v>0</v>
      </c>
      <c r="S121" s="488"/>
      <c r="T121" s="487">
        <f>SUM(T113:U119)</f>
        <v>0</v>
      </c>
      <c r="U121" s="488"/>
      <c r="V121" s="487">
        <f>SUM(V113:W119)</f>
        <v>0</v>
      </c>
      <c r="W121" s="488"/>
      <c r="X121" s="487">
        <f>SUM(X113:Y119)</f>
        <v>0</v>
      </c>
      <c r="Y121" s="488"/>
      <c r="Z121" s="487">
        <f>SUM(Z113:AA119)</f>
        <v>0</v>
      </c>
      <c r="AA121" s="488"/>
      <c r="AB121" s="487">
        <f>SUM(AB113:AC119)</f>
        <v>0</v>
      </c>
      <c r="AC121" s="488"/>
      <c r="AD121" s="487">
        <f>SUM(AD113:AE119)</f>
        <v>0</v>
      </c>
      <c r="AE121" s="488"/>
      <c r="AF121" s="487">
        <f>SUM(AF113:AG119)</f>
        <v>0</v>
      </c>
      <c r="AG121" s="488"/>
      <c r="AH121" s="487">
        <f>SUM(AH113:AI119)</f>
        <v>0</v>
      </c>
      <c r="AI121" s="488"/>
      <c r="AJ121" s="487">
        <f>SUM(AJ113:AK119)</f>
        <v>0</v>
      </c>
      <c r="AK121" s="488"/>
      <c r="AL121" s="487">
        <f>SUM(AL113:AM119)</f>
        <v>0</v>
      </c>
      <c r="AM121" s="488"/>
      <c r="AN121" s="487">
        <f>SUM(AN113:AO119)</f>
        <v>0</v>
      </c>
      <c r="AO121" s="488"/>
      <c r="AP121" s="487">
        <f>SUM(AP113:AQ119)</f>
        <v>0</v>
      </c>
      <c r="AQ121" s="488"/>
    </row>
    <row r="122" spans="1:43" ht="14.4" customHeight="1" x14ac:dyDescent="0.3">
      <c r="A122" s="143"/>
      <c r="B122" s="143"/>
      <c r="C122" s="143"/>
      <c r="D122" s="143"/>
      <c r="E122" s="143"/>
      <c r="F122" s="143"/>
      <c r="G122" s="143"/>
      <c r="H122" s="143"/>
      <c r="K122" s="116"/>
      <c r="L122" s="136"/>
      <c r="M122" s="136"/>
    </row>
    <row r="123" spans="1:43" ht="15.6" customHeight="1" x14ac:dyDescent="0.3">
      <c r="B123" s="107" t="s">
        <v>160</v>
      </c>
      <c r="C123" s="228" t="s">
        <v>154</v>
      </c>
      <c r="D123" s="228"/>
      <c r="E123" s="228"/>
      <c r="F123" s="228"/>
      <c r="G123" s="228"/>
      <c r="J123" s="443">
        <v>0</v>
      </c>
      <c r="K123" s="443"/>
      <c r="L123" s="399"/>
      <c r="M123" s="399"/>
    </row>
    <row r="124" spans="1:43" ht="14.4" customHeight="1" x14ac:dyDescent="0.3">
      <c r="B124" s="107" t="s">
        <v>160</v>
      </c>
      <c r="C124" s="447" t="s">
        <v>155</v>
      </c>
      <c r="D124" s="447"/>
      <c r="E124" s="447"/>
      <c r="F124" s="447"/>
      <c r="G124" s="447"/>
      <c r="H124" s="144"/>
      <c r="J124" s="448">
        <v>0</v>
      </c>
      <c r="K124" s="449"/>
      <c r="L124" s="399"/>
      <c r="M124" s="399"/>
    </row>
    <row r="125" spans="1:43" ht="14.4" customHeight="1" x14ac:dyDescent="0.3">
      <c r="B125" s="107"/>
      <c r="E125" s="132"/>
      <c r="F125" s="132"/>
      <c r="G125" s="132"/>
      <c r="J125" s="145"/>
      <c r="K125" s="145"/>
      <c r="L125" s="181"/>
      <c r="M125" s="181"/>
    </row>
    <row r="126" spans="1:43" ht="14.4" customHeight="1" x14ac:dyDescent="0.3">
      <c r="A126" s="428" t="s">
        <v>183</v>
      </c>
      <c r="B126" s="428"/>
      <c r="C126" s="428"/>
      <c r="D126" s="428"/>
      <c r="E126" s="428"/>
      <c r="F126" s="428"/>
      <c r="G126" s="428"/>
      <c r="H126" s="428"/>
      <c r="I126" s="428"/>
      <c r="J126" s="428"/>
      <c r="K126" s="428"/>
      <c r="L126" s="428"/>
      <c r="M126" s="428"/>
      <c r="N126" s="428"/>
      <c r="O126" s="428"/>
    </row>
    <row r="127" spans="1:43" ht="15.6" customHeight="1" x14ac:dyDescent="0.3">
      <c r="A127" s="418" t="s">
        <v>113</v>
      </c>
      <c r="B127" s="418"/>
      <c r="C127" s="418"/>
      <c r="D127" s="418"/>
      <c r="E127" s="418"/>
      <c r="F127" s="418"/>
      <c r="G127" s="418"/>
      <c r="J127" s="145"/>
      <c r="K127" s="145"/>
      <c r="L127" s="444">
        <f>IF(H17="SI",(IF(SUM(L27:L30)&gt;4*J17/11,L31/4,L30)),0) +IF(H18="SI",IF(SUM(L27:L30)&gt;4*J18/11,L31/4,L30),0) + IF(H19="SI",IF(SUM(L27:L30)&gt;4*J19/11,L31/4,L30),0)</f>
        <v>0</v>
      </c>
      <c r="M127" s="444"/>
    </row>
    <row r="128" spans="1:43" ht="15.6" customHeight="1" x14ac:dyDescent="0.3">
      <c r="J128" s="145"/>
      <c r="K128" s="145"/>
      <c r="L128" s="181"/>
      <c r="M128" s="181"/>
    </row>
    <row r="129" spans="1:14" ht="15.6" customHeight="1" x14ac:dyDescent="0.3">
      <c r="A129" s="389" t="s">
        <v>116</v>
      </c>
      <c r="B129" s="389"/>
      <c r="C129" s="389"/>
      <c r="D129" s="389"/>
      <c r="E129" s="389"/>
      <c r="F129" s="389"/>
      <c r="G129" s="389"/>
      <c r="H129" s="389"/>
      <c r="I129" s="389"/>
      <c r="J129" s="389"/>
      <c r="K129" s="389"/>
      <c r="L129" s="181"/>
      <c r="M129" s="181"/>
    </row>
    <row r="130" spans="1:14" ht="15.6" x14ac:dyDescent="0.3">
      <c r="A130" s="419" t="s">
        <v>184</v>
      </c>
      <c r="B130" s="419"/>
      <c r="C130" s="419"/>
      <c r="D130" s="419"/>
      <c r="E130" s="419"/>
      <c r="F130" s="419"/>
      <c r="G130" s="419"/>
      <c r="H130" s="419"/>
      <c r="I130" s="419"/>
      <c r="J130" s="419"/>
      <c r="L130" s="106"/>
      <c r="M130" s="106"/>
    </row>
    <row r="131" spans="1:14" ht="15.6" customHeight="1" x14ac:dyDescent="0.3">
      <c r="A131" s="441"/>
      <c r="B131" s="441"/>
      <c r="C131" s="441"/>
      <c r="D131" s="441"/>
      <c r="E131" s="441"/>
      <c r="F131" s="146"/>
      <c r="G131" s="8"/>
      <c r="H131" s="8"/>
      <c r="J131" s="108"/>
      <c r="K131" s="108"/>
      <c r="L131" s="147"/>
      <c r="M131" s="147"/>
    </row>
    <row r="132" spans="1:14" ht="15.6" customHeight="1" x14ac:dyDescent="0.3">
      <c r="B132" s="184"/>
      <c r="C132" s="384" t="s">
        <v>185</v>
      </c>
      <c r="D132" s="384"/>
      <c r="E132" s="384"/>
      <c r="F132" s="384"/>
      <c r="G132" s="384"/>
      <c r="H132" s="504" t="s">
        <v>121</v>
      </c>
      <c r="I132" s="504"/>
      <c r="J132" s="504"/>
      <c r="K132" s="116"/>
      <c r="L132" s="445">
        <f>IF(J20&gt;=2,L30*0.25,0)</f>
        <v>0</v>
      </c>
      <c r="M132" s="445"/>
    </row>
    <row r="133" spans="1:14" ht="15.6" customHeight="1" x14ac:dyDescent="0.3">
      <c r="I133" s="148"/>
      <c r="J133" s="148"/>
      <c r="L133" s="103"/>
      <c r="M133" s="103"/>
    </row>
    <row r="134" spans="1:14" ht="15.6" x14ac:dyDescent="0.3">
      <c r="A134" s="503" t="s">
        <v>57</v>
      </c>
      <c r="B134" s="503"/>
      <c r="C134" s="503"/>
      <c r="D134" s="503"/>
      <c r="E134" s="503"/>
      <c r="F134" s="503"/>
      <c r="G134" s="503"/>
      <c r="H134" s="503"/>
      <c r="I134" s="503"/>
      <c r="J134" s="503"/>
      <c r="K134" s="503"/>
    </row>
    <row r="135" spans="1:14" x14ac:dyDescent="0.3">
      <c r="A135" s="509"/>
      <c r="B135" s="509"/>
      <c r="C135" s="509"/>
      <c r="D135" s="509"/>
      <c r="E135" s="509"/>
      <c r="F135" s="197"/>
      <c r="G135" s="196"/>
      <c r="H135" s="196"/>
      <c r="J135" s="108"/>
      <c r="K135" s="108"/>
      <c r="L135" s="147"/>
      <c r="M135" s="147"/>
    </row>
    <row r="136" spans="1:14" x14ac:dyDescent="0.3">
      <c r="C136" s="383" t="s">
        <v>201</v>
      </c>
      <c r="D136" s="383"/>
      <c r="E136" s="383"/>
      <c r="F136" s="383"/>
      <c r="G136" s="383"/>
      <c r="H136" s="505" t="s">
        <v>186</v>
      </c>
      <c r="I136" s="505"/>
      <c r="J136" s="505"/>
      <c r="K136" s="116"/>
      <c r="L136" s="445">
        <f>IF(J21=1,L30*0.25,0)</f>
        <v>0</v>
      </c>
      <c r="M136" s="445"/>
    </row>
    <row r="138" spans="1:14" x14ac:dyDescent="0.3">
      <c r="A138" s="438" t="s">
        <v>187</v>
      </c>
      <c r="B138" s="438"/>
      <c r="C138" s="438"/>
      <c r="D138" s="438"/>
      <c r="E138" s="438"/>
      <c r="F138" s="438"/>
      <c r="G138" s="438"/>
      <c r="H138" s="438"/>
      <c r="I138" s="438"/>
      <c r="J138" s="438"/>
      <c r="K138" s="438"/>
      <c r="L138" s="439">
        <f>L127+L132-L136</f>
        <v>0</v>
      </c>
      <c r="M138" s="439"/>
    </row>
    <row r="140" spans="1:14" x14ac:dyDescent="0.3">
      <c r="A140" s="508" t="s">
        <v>66</v>
      </c>
      <c r="B140" s="508"/>
      <c r="C140" s="508"/>
      <c r="D140" s="508"/>
      <c r="E140" s="508"/>
      <c r="F140" s="508"/>
      <c r="G140" s="508"/>
      <c r="H140" s="508"/>
      <c r="I140" s="508"/>
      <c r="J140" s="508"/>
      <c r="K140" s="508"/>
      <c r="L140" s="508"/>
    </row>
    <row r="141" spans="1:14" x14ac:dyDescent="0.3">
      <c r="A141" s="418" t="s">
        <v>82</v>
      </c>
      <c r="B141" s="418"/>
      <c r="C141" s="418"/>
      <c r="D141" s="418"/>
      <c r="E141" s="418"/>
      <c r="F141" s="418"/>
      <c r="G141" s="418"/>
      <c r="H141" s="149"/>
      <c r="I141" s="149"/>
      <c r="J141" s="149"/>
      <c r="K141" s="149"/>
      <c r="L141" s="500">
        <f>IF(K47="SI",L47,(L49+L76+E110+G110+I110+K110+M110+N110+P110+R110+T110+V110+X110+Z110+AB110+AD110+AF110+AH110+AJ110+AL110+AN110+AP110+L138))</f>
        <v>0</v>
      </c>
      <c r="M141" s="500"/>
    </row>
    <row r="142" spans="1:14" x14ac:dyDescent="0.3">
      <c r="A142" s="418" t="s">
        <v>203</v>
      </c>
      <c r="B142" s="418"/>
      <c r="C142" s="418"/>
      <c r="D142" s="418"/>
      <c r="E142" s="418"/>
      <c r="F142" s="418"/>
      <c r="G142" s="418"/>
      <c r="H142" s="149"/>
      <c r="I142" s="169"/>
      <c r="J142" s="149"/>
      <c r="K142" s="149"/>
      <c r="L142" s="514">
        <f>I142</f>
        <v>0</v>
      </c>
      <c r="M142" s="514"/>
      <c r="N142" s="150"/>
    </row>
    <row r="143" spans="1:14" x14ac:dyDescent="0.3">
      <c r="A143" s="418" t="s">
        <v>199</v>
      </c>
      <c r="B143" s="418"/>
      <c r="C143" s="418"/>
      <c r="D143" s="418"/>
      <c r="E143" s="418"/>
      <c r="F143" s="418"/>
      <c r="G143" s="418"/>
      <c r="H143" s="149"/>
      <c r="I143" s="149"/>
      <c r="J143" s="149"/>
      <c r="K143" s="149"/>
      <c r="L143" s="515">
        <f>L141-L142</f>
        <v>0</v>
      </c>
      <c r="M143" s="515"/>
      <c r="N143" s="151"/>
    </row>
    <row r="144" spans="1:14" x14ac:dyDescent="0.3">
      <c r="A144" s="418" t="s">
        <v>189</v>
      </c>
      <c r="B144" s="418"/>
      <c r="C144" s="418"/>
      <c r="D144" s="418"/>
      <c r="E144" s="418"/>
      <c r="F144" s="418"/>
      <c r="G144" s="418"/>
      <c r="H144" s="149"/>
      <c r="I144" s="149"/>
      <c r="J144" s="149"/>
      <c r="K144" s="149"/>
      <c r="L144" s="500">
        <f>L143*0.1</f>
        <v>0</v>
      </c>
      <c r="M144" s="500"/>
    </row>
    <row r="145" spans="1:13" ht="14.4" customHeight="1" x14ac:dyDescent="0.3">
      <c r="A145" s="502" t="s">
        <v>190</v>
      </c>
      <c r="B145" s="502"/>
      <c r="C145" s="502"/>
      <c r="D145" s="502"/>
      <c r="E145" s="502"/>
      <c r="F145" s="502"/>
      <c r="G145" s="502"/>
      <c r="H145" s="149"/>
      <c r="I145" s="149"/>
      <c r="J145" s="149"/>
      <c r="K145" s="149"/>
      <c r="L145" s="513">
        <f>SUM(L141+L144-L142)</f>
        <v>0</v>
      </c>
      <c r="M145" s="513"/>
    </row>
    <row r="146" spans="1:13" x14ac:dyDescent="0.3">
      <c r="A146" s="418" t="s">
        <v>191</v>
      </c>
      <c r="B146" s="418"/>
      <c r="C146" s="418"/>
      <c r="D146" s="418"/>
      <c r="E146" s="418"/>
      <c r="F146" s="418"/>
      <c r="G146" s="418"/>
      <c r="H146" s="149"/>
      <c r="I146" s="149"/>
      <c r="J146" s="149"/>
      <c r="K146" s="149"/>
      <c r="L146" s="500">
        <f>0.04*L145</f>
        <v>0</v>
      </c>
      <c r="M146" s="500"/>
    </row>
    <row r="147" spans="1:13" x14ac:dyDescent="0.3">
      <c r="A147" s="418" t="s">
        <v>192</v>
      </c>
      <c r="B147" s="418"/>
      <c r="C147" s="418"/>
      <c r="D147" s="418"/>
      <c r="E147" s="418"/>
      <c r="F147" s="418"/>
      <c r="G147" s="418"/>
      <c r="H147" s="149"/>
      <c r="I147" s="149"/>
      <c r="J147" s="149"/>
      <c r="K147" s="149"/>
      <c r="L147" s="500">
        <f>L145+L146</f>
        <v>0</v>
      </c>
      <c r="M147" s="500"/>
    </row>
    <row r="148" spans="1:13" ht="14.4" customHeight="1" x14ac:dyDescent="0.3">
      <c r="A148" s="501" t="s">
        <v>193</v>
      </c>
      <c r="B148" s="501"/>
      <c r="C148" s="501"/>
      <c r="D148" s="501"/>
      <c r="E148" s="501"/>
      <c r="F148" s="501"/>
      <c r="G148" s="501"/>
      <c r="H148" s="149"/>
      <c r="I148" s="159" t="s">
        <v>238</v>
      </c>
      <c r="J148" s="149"/>
      <c r="K148" s="149"/>
      <c r="L148" s="500">
        <f>IF(I148="SI",0.22*L147,0)</f>
        <v>0</v>
      </c>
      <c r="M148" s="500"/>
    </row>
    <row r="149" spans="1:13" ht="14.4" customHeight="1" x14ac:dyDescent="0.3">
      <c r="A149" s="418" t="s">
        <v>196</v>
      </c>
      <c r="B149" s="418"/>
      <c r="C149" s="418"/>
      <c r="D149" s="418"/>
      <c r="E149" s="418"/>
      <c r="F149" s="418"/>
      <c r="G149" s="418"/>
      <c r="H149" s="149"/>
      <c r="I149" s="195"/>
      <c r="J149" s="149"/>
      <c r="K149" s="149"/>
      <c r="L149" s="500">
        <f>J124</f>
        <v>0</v>
      </c>
      <c r="M149" s="500"/>
    </row>
    <row r="150" spans="1:13" x14ac:dyDescent="0.3">
      <c r="A150" s="418" t="s">
        <v>197</v>
      </c>
      <c r="B150" s="418"/>
      <c r="C150" s="418"/>
      <c r="D150" s="418"/>
      <c r="E150" s="418"/>
      <c r="F150" s="418"/>
      <c r="G150" s="418"/>
      <c r="H150" s="149"/>
      <c r="I150" s="152"/>
      <c r="J150" s="149"/>
      <c r="K150" s="149"/>
      <c r="L150" s="500">
        <f>J123</f>
        <v>0</v>
      </c>
      <c r="M150" s="500"/>
    </row>
    <row r="151" spans="1:13" x14ac:dyDescent="0.3">
      <c r="A151" s="418" t="s">
        <v>87</v>
      </c>
      <c r="B151" s="418"/>
      <c r="C151" s="418"/>
      <c r="D151" s="418"/>
      <c r="E151" s="418"/>
      <c r="F151" s="418"/>
      <c r="G151" s="418"/>
      <c r="H151" s="149"/>
      <c r="I151" s="8"/>
      <c r="J151" s="149"/>
      <c r="K151" s="149"/>
      <c r="L151" s="500">
        <f>L147+L148+L150</f>
        <v>0</v>
      </c>
      <c r="M151" s="500"/>
    </row>
    <row r="152" spans="1:13" x14ac:dyDescent="0.3">
      <c r="A152" s="418" t="s">
        <v>88</v>
      </c>
      <c r="B152" s="418"/>
      <c r="C152" s="418"/>
      <c r="D152" s="418"/>
      <c r="E152" s="418"/>
      <c r="F152" s="418"/>
      <c r="G152" s="418"/>
      <c r="H152" s="149"/>
      <c r="I152" s="160" t="s">
        <v>32</v>
      </c>
      <c r="J152" s="149"/>
      <c r="K152" s="149"/>
      <c r="L152" s="500">
        <f>IF(I152="SI",0.2*L145,0)</f>
        <v>0</v>
      </c>
      <c r="M152" s="500"/>
    </row>
    <row r="153" spans="1:13" x14ac:dyDescent="0.3">
      <c r="A153" s="502" t="s">
        <v>89</v>
      </c>
      <c r="B153" s="502"/>
      <c r="C153" s="502"/>
      <c r="D153" s="502"/>
      <c r="E153" s="502"/>
      <c r="F153" s="502"/>
      <c r="G153" s="502"/>
      <c r="H153" s="149"/>
      <c r="I153" s="149"/>
      <c r="J153" s="149"/>
      <c r="K153" s="149"/>
      <c r="L153" s="444">
        <f>L151-L152</f>
        <v>0</v>
      </c>
      <c r="M153" s="444"/>
    </row>
  </sheetData>
  <sheetProtection algorithmName="SHA-512" hashValue="9Wx+rlsEn7ef3jpztlnSoVT6rqeIaqzV0B1uodyIjHDRpVNmjnl+EAMZhJL5dC5dm4syqCO8zBYea5AuuJr8Jg==" saltValue="vtoRtGYVfeoG8GmNQzaQTA==" spinCount="100000" sheet="1" objects="1" scenarios="1"/>
  <mergeCells count="684">
    <mergeCell ref="M17:U17"/>
    <mergeCell ref="M18:U18"/>
    <mergeCell ref="P72:Q72"/>
    <mergeCell ref="P52:Q52"/>
    <mergeCell ref="L52:M52"/>
    <mergeCell ref="L30:M30"/>
    <mergeCell ref="L31:M31"/>
    <mergeCell ref="A81:O81"/>
    <mergeCell ref="B77:G77"/>
    <mergeCell ref="L77:M77"/>
    <mergeCell ref="L27:M27"/>
    <mergeCell ref="L28:M28"/>
    <mergeCell ref="L29:M29"/>
    <mergeCell ref="C61:G61"/>
    <mergeCell ref="A57:F58"/>
    <mergeCell ref="H57:H58"/>
    <mergeCell ref="H67:J67"/>
    <mergeCell ref="H66:J66"/>
    <mergeCell ref="H65:J65"/>
    <mergeCell ref="L65:M65"/>
    <mergeCell ref="L66:M66"/>
    <mergeCell ref="L60:M60"/>
    <mergeCell ref="L61:M61"/>
    <mergeCell ref="H60:J60"/>
    <mergeCell ref="H61:J61"/>
    <mergeCell ref="L67:M67"/>
    <mergeCell ref="G83:H83"/>
    <mergeCell ref="I83:J83"/>
    <mergeCell ref="K83:L83"/>
    <mergeCell ref="N83:O83"/>
    <mergeCell ref="P83:Q83"/>
    <mergeCell ref="R83:S83"/>
    <mergeCell ref="T83:U83"/>
    <mergeCell ref="AN83:AO83"/>
    <mergeCell ref="AP83:AQ83"/>
    <mergeCell ref="V83:W83"/>
    <mergeCell ref="X83:Y83"/>
    <mergeCell ref="Z83:AA83"/>
    <mergeCell ref="AB83:AC83"/>
    <mergeCell ref="AD83:AE83"/>
    <mergeCell ref="AF83:AG83"/>
    <mergeCell ref="AH83:AI83"/>
    <mergeCell ref="AJ83:AK83"/>
    <mergeCell ref="AL83:AM83"/>
    <mergeCell ref="L144:M144"/>
    <mergeCell ref="L145:M145"/>
    <mergeCell ref="L146:M146"/>
    <mergeCell ref="L147:M147"/>
    <mergeCell ref="A141:G141"/>
    <mergeCell ref="A144:G144"/>
    <mergeCell ref="A145:G145"/>
    <mergeCell ref="A146:G146"/>
    <mergeCell ref="A147:G147"/>
    <mergeCell ref="A142:G142"/>
    <mergeCell ref="L142:M142"/>
    <mergeCell ref="A143:G143"/>
    <mergeCell ref="L143:M143"/>
    <mergeCell ref="L141:M141"/>
    <mergeCell ref="L136:M136"/>
    <mergeCell ref="A134:K134"/>
    <mergeCell ref="H132:J132"/>
    <mergeCell ref="H136:J136"/>
    <mergeCell ref="C136:G136"/>
    <mergeCell ref="C132:G132"/>
    <mergeCell ref="A83:C83"/>
    <mergeCell ref="E83:F83"/>
    <mergeCell ref="L148:M148"/>
    <mergeCell ref="A138:K138"/>
    <mergeCell ref="L138:M138"/>
    <mergeCell ref="A140:L140"/>
    <mergeCell ref="A135:E135"/>
    <mergeCell ref="A127:G127"/>
    <mergeCell ref="A129:K129"/>
    <mergeCell ref="A130:J130"/>
    <mergeCell ref="G113:H113"/>
    <mergeCell ref="G114:H114"/>
    <mergeCell ref="G115:H115"/>
    <mergeCell ref="G116:H116"/>
    <mergeCell ref="G117:H117"/>
    <mergeCell ref="G118:H118"/>
    <mergeCell ref="K113:L113"/>
    <mergeCell ref="K114:L114"/>
    <mergeCell ref="L150:M150"/>
    <mergeCell ref="L151:M151"/>
    <mergeCell ref="L152:M152"/>
    <mergeCell ref="L153:M153"/>
    <mergeCell ref="A148:G148"/>
    <mergeCell ref="A150:G150"/>
    <mergeCell ref="A151:G151"/>
    <mergeCell ref="A152:G152"/>
    <mergeCell ref="A153:G153"/>
    <mergeCell ref="A149:G149"/>
    <mergeCell ref="L149:M149"/>
    <mergeCell ref="AP110:AQ110"/>
    <mergeCell ref="N101:O102"/>
    <mergeCell ref="N105:O106"/>
    <mergeCell ref="V101:W102"/>
    <mergeCell ref="V105:W106"/>
    <mergeCell ref="V109:W109"/>
    <mergeCell ref="V111:W112"/>
    <mergeCell ref="V120:W120"/>
    <mergeCell ref="A126:O126"/>
    <mergeCell ref="X110:Y110"/>
    <mergeCell ref="Z110:AA110"/>
    <mergeCell ref="AB110:AC110"/>
    <mergeCell ref="AD110:AE110"/>
    <mergeCell ref="AF110:AG110"/>
    <mergeCell ref="AH110:AI110"/>
    <mergeCell ref="AJ110:AK110"/>
    <mergeCell ref="AL110:AM110"/>
    <mergeCell ref="AN110:AO110"/>
    <mergeCell ref="E110:F110"/>
    <mergeCell ref="G110:H110"/>
    <mergeCell ref="I110:J110"/>
    <mergeCell ref="K110:L110"/>
    <mergeCell ref="N110:O110"/>
    <mergeCell ref="P110:Q110"/>
    <mergeCell ref="R110:S110"/>
    <mergeCell ref="T110:U110"/>
    <mergeCell ref="V110:W110"/>
    <mergeCell ref="AN121:AO121"/>
    <mergeCell ref="I121:J121"/>
    <mergeCell ref="AP121:AQ121"/>
    <mergeCell ref="X121:Y121"/>
    <mergeCell ref="Z121:AA121"/>
    <mergeCell ref="AB121:AC121"/>
    <mergeCell ref="AD121:AE121"/>
    <mergeCell ref="AF121:AG121"/>
    <mergeCell ref="AH121:AI121"/>
    <mergeCell ref="AJ121:AK121"/>
    <mergeCell ref="AL121:AM121"/>
    <mergeCell ref="AL113:AM113"/>
    <mergeCell ref="AL114:AM114"/>
    <mergeCell ref="AL115:AM115"/>
    <mergeCell ref="AL116:AM116"/>
    <mergeCell ref="AL117:AM117"/>
    <mergeCell ref="AL118:AM118"/>
    <mergeCell ref="AL119:AM119"/>
    <mergeCell ref="AJ116:AK116"/>
    <mergeCell ref="AJ117:AK117"/>
    <mergeCell ref="AJ118:AK118"/>
    <mergeCell ref="AJ119:AK119"/>
    <mergeCell ref="A121:D121"/>
    <mergeCell ref="E121:F121"/>
    <mergeCell ref="G121:H121"/>
    <mergeCell ref="K121:L121"/>
    <mergeCell ref="N121:O121"/>
    <mergeCell ref="P121:Q121"/>
    <mergeCell ref="R121:S121"/>
    <mergeCell ref="T121:U121"/>
    <mergeCell ref="V121:W121"/>
    <mergeCell ref="G119:H119"/>
    <mergeCell ref="AF113:AG113"/>
    <mergeCell ref="AF114:AG114"/>
    <mergeCell ref="AF115:AG115"/>
    <mergeCell ref="AF116:AG116"/>
    <mergeCell ref="AF117:AG117"/>
    <mergeCell ref="AF118:AG118"/>
    <mergeCell ref="AF119:AG119"/>
    <mergeCell ref="AN113:AO113"/>
    <mergeCell ref="AN114:AO114"/>
    <mergeCell ref="AN115:AO115"/>
    <mergeCell ref="AN116:AO116"/>
    <mergeCell ref="AN117:AO117"/>
    <mergeCell ref="AN118:AO118"/>
    <mergeCell ref="AN119:AO119"/>
    <mergeCell ref="AH113:AI113"/>
    <mergeCell ref="AH114:AI114"/>
    <mergeCell ref="AH115:AI115"/>
    <mergeCell ref="AH116:AI116"/>
    <mergeCell ref="AH117:AI117"/>
    <mergeCell ref="AH118:AI118"/>
    <mergeCell ref="AH119:AI119"/>
    <mergeCell ref="AJ113:AK113"/>
    <mergeCell ref="AJ114:AK114"/>
    <mergeCell ref="AJ115:AK115"/>
    <mergeCell ref="AB113:AC113"/>
    <mergeCell ref="AB114:AC114"/>
    <mergeCell ref="AB115:AC115"/>
    <mergeCell ref="AB116:AC116"/>
    <mergeCell ref="AB117:AC117"/>
    <mergeCell ref="AB118:AC118"/>
    <mergeCell ref="AB119:AC119"/>
    <mergeCell ref="AD113:AE113"/>
    <mergeCell ref="AD114:AE114"/>
    <mergeCell ref="AD115:AE115"/>
    <mergeCell ref="AD116:AE116"/>
    <mergeCell ref="AD117:AE117"/>
    <mergeCell ref="AD118:AE118"/>
    <mergeCell ref="AD119:AE119"/>
    <mergeCell ref="X113:Y113"/>
    <mergeCell ref="X114:Y114"/>
    <mergeCell ref="X115:Y115"/>
    <mergeCell ref="X116:Y116"/>
    <mergeCell ref="X117:Y117"/>
    <mergeCell ref="X118:Y118"/>
    <mergeCell ref="X119:Y119"/>
    <mergeCell ref="Z113:AA113"/>
    <mergeCell ref="Z114:AA114"/>
    <mergeCell ref="Z115:AA115"/>
    <mergeCell ref="Z116:AA116"/>
    <mergeCell ref="Z117:AA117"/>
    <mergeCell ref="Z118:AA118"/>
    <mergeCell ref="Z119:AA119"/>
    <mergeCell ref="T113:U113"/>
    <mergeCell ref="T114:U114"/>
    <mergeCell ref="T115:U115"/>
    <mergeCell ref="T116:U116"/>
    <mergeCell ref="T117:U117"/>
    <mergeCell ref="T118:U118"/>
    <mergeCell ref="T119:U119"/>
    <mergeCell ref="V116:W116"/>
    <mergeCell ref="V117:W117"/>
    <mergeCell ref="V118:W118"/>
    <mergeCell ref="V119:W119"/>
    <mergeCell ref="N113:O113"/>
    <mergeCell ref="N114:O114"/>
    <mergeCell ref="N115:O115"/>
    <mergeCell ref="N116:O116"/>
    <mergeCell ref="N117:O117"/>
    <mergeCell ref="N118:O118"/>
    <mergeCell ref="N119:O119"/>
    <mergeCell ref="P119:Q119"/>
    <mergeCell ref="R113:S113"/>
    <mergeCell ref="R114:S114"/>
    <mergeCell ref="R115:S115"/>
    <mergeCell ref="R116:S116"/>
    <mergeCell ref="R117:S117"/>
    <mergeCell ref="R118:S118"/>
    <mergeCell ref="R119:S119"/>
    <mergeCell ref="K115:L115"/>
    <mergeCell ref="K116:L116"/>
    <mergeCell ref="K117:L117"/>
    <mergeCell ref="K118:L118"/>
    <mergeCell ref="K119:L119"/>
    <mergeCell ref="I113:J113"/>
    <mergeCell ref="I114:J114"/>
    <mergeCell ref="I115:J115"/>
    <mergeCell ref="I116:J116"/>
    <mergeCell ref="I117:J117"/>
    <mergeCell ref="I118:J118"/>
    <mergeCell ref="I119:J119"/>
    <mergeCell ref="AP84:AQ84"/>
    <mergeCell ref="A110:C110"/>
    <mergeCell ref="A113:C113"/>
    <mergeCell ref="A114:C114"/>
    <mergeCell ref="A115:C115"/>
    <mergeCell ref="A116:C116"/>
    <mergeCell ref="A117:C117"/>
    <mergeCell ref="A118:C118"/>
    <mergeCell ref="P113:Q113"/>
    <mergeCell ref="P114:Q114"/>
    <mergeCell ref="P115:Q115"/>
    <mergeCell ref="P116:Q116"/>
    <mergeCell ref="P117:Q117"/>
    <mergeCell ref="P118:Q118"/>
    <mergeCell ref="V113:W113"/>
    <mergeCell ref="V114:W114"/>
    <mergeCell ref="V115:W115"/>
    <mergeCell ref="X84:Y84"/>
    <mergeCell ref="Z84:AA84"/>
    <mergeCell ref="AB84:AC84"/>
    <mergeCell ref="AD84:AE84"/>
    <mergeCell ref="AF84:AG84"/>
    <mergeCell ref="AH84:AI84"/>
    <mergeCell ref="AJ84:AK84"/>
    <mergeCell ref="AL84:AM84"/>
    <mergeCell ref="AN84:AO84"/>
    <mergeCell ref="E84:F84"/>
    <mergeCell ref="G84:H84"/>
    <mergeCell ref="I84:J84"/>
    <mergeCell ref="K84:L84"/>
    <mergeCell ref="N84:O84"/>
    <mergeCell ref="P84:Q84"/>
    <mergeCell ref="R84:S84"/>
    <mergeCell ref="T84:U84"/>
    <mergeCell ref="V84:W84"/>
    <mergeCell ref="AL107:AM107"/>
    <mergeCell ref="AN107:AO107"/>
    <mergeCell ref="AP107:AQ107"/>
    <mergeCell ref="E108:F108"/>
    <mergeCell ref="G108:H108"/>
    <mergeCell ref="I108:J108"/>
    <mergeCell ref="K108:L108"/>
    <mergeCell ref="N108:O108"/>
    <mergeCell ref="P108:Q108"/>
    <mergeCell ref="R108:S108"/>
    <mergeCell ref="T108:U108"/>
    <mergeCell ref="X108:Y108"/>
    <mergeCell ref="Z108:AA108"/>
    <mergeCell ref="AB108:AC108"/>
    <mergeCell ref="AD108:AE108"/>
    <mergeCell ref="AF108:AG108"/>
    <mergeCell ref="AH108:AI108"/>
    <mergeCell ref="AJ108:AK108"/>
    <mergeCell ref="AL108:AM108"/>
    <mergeCell ref="AN108:AO108"/>
    <mergeCell ref="AP108:AQ108"/>
    <mergeCell ref="V108:W108"/>
    <mergeCell ref="T107:U107"/>
    <mergeCell ref="V107:W107"/>
    <mergeCell ref="X107:Y107"/>
    <mergeCell ref="Z107:AA107"/>
    <mergeCell ref="AB107:AC107"/>
    <mergeCell ref="AD107:AE107"/>
    <mergeCell ref="AF107:AG107"/>
    <mergeCell ref="AH107:AI107"/>
    <mergeCell ref="AJ107:AK107"/>
    <mergeCell ref="A106:C106"/>
    <mergeCell ref="A107:C107"/>
    <mergeCell ref="E107:F107"/>
    <mergeCell ref="G107:H107"/>
    <mergeCell ref="I107:J107"/>
    <mergeCell ref="K107:L107"/>
    <mergeCell ref="N107:O107"/>
    <mergeCell ref="P107:Q107"/>
    <mergeCell ref="R107:S107"/>
    <mergeCell ref="AL104:AM104"/>
    <mergeCell ref="AN104:AO104"/>
    <mergeCell ref="AP104:AQ104"/>
    <mergeCell ref="E103:F103"/>
    <mergeCell ref="G103:H103"/>
    <mergeCell ref="I103:J103"/>
    <mergeCell ref="K103:L103"/>
    <mergeCell ref="N103:O103"/>
    <mergeCell ref="P103:Q103"/>
    <mergeCell ref="R103:S103"/>
    <mergeCell ref="T103:U103"/>
    <mergeCell ref="V103:W103"/>
    <mergeCell ref="X103:Y103"/>
    <mergeCell ref="Z103:AA103"/>
    <mergeCell ref="AB103:AC103"/>
    <mergeCell ref="AD103:AE103"/>
    <mergeCell ref="AF103:AG103"/>
    <mergeCell ref="AH103:AI103"/>
    <mergeCell ref="AJ103:AK103"/>
    <mergeCell ref="AL103:AM103"/>
    <mergeCell ref="AN103:AO103"/>
    <mergeCell ref="AP103:AQ103"/>
    <mergeCell ref="AF100:AG100"/>
    <mergeCell ref="AH100:AI100"/>
    <mergeCell ref="AJ100:AK100"/>
    <mergeCell ref="AL100:AM100"/>
    <mergeCell ref="AN100:AO100"/>
    <mergeCell ref="AP100:AQ100"/>
    <mergeCell ref="A103:C103"/>
    <mergeCell ref="G104:H104"/>
    <mergeCell ref="I104:J104"/>
    <mergeCell ref="K104:L104"/>
    <mergeCell ref="N104:O104"/>
    <mergeCell ref="P104:Q104"/>
    <mergeCell ref="R104:S104"/>
    <mergeCell ref="T104:U104"/>
    <mergeCell ref="V104:W104"/>
    <mergeCell ref="X104:Y104"/>
    <mergeCell ref="Z104:AA104"/>
    <mergeCell ref="AB104:AC104"/>
    <mergeCell ref="AD104:AE104"/>
    <mergeCell ref="AF104:AG104"/>
    <mergeCell ref="AH104:AI104"/>
    <mergeCell ref="AJ104:AK104"/>
    <mergeCell ref="N100:O100"/>
    <mergeCell ref="P100:Q100"/>
    <mergeCell ref="AB100:AC100"/>
    <mergeCell ref="AD100:AE100"/>
    <mergeCell ref="E85:F85"/>
    <mergeCell ref="E86:F86"/>
    <mergeCell ref="E95:F95"/>
    <mergeCell ref="E96:F96"/>
    <mergeCell ref="E100:F100"/>
    <mergeCell ref="G100:H100"/>
    <mergeCell ref="I100:J100"/>
    <mergeCell ref="K100:L100"/>
    <mergeCell ref="AB99:AC99"/>
    <mergeCell ref="AB85:AC85"/>
    <mergeCell ref="AB86:AC86"/>
    <mergeCell ref="AB95:AC95"/>
    <mergeCell ref="AB96:AC96"/>
    <mergeCell ref="AD99:AE99"/>
    <mergeCell ref="AD85:AE85"/>
    <mergeCell ref="AD86:AE86"/>
    <mergeCell ref="AD95:AE95"/>
    <mergeCell ref="AD96:AE96"/>
    <mergeCell ref="P99:Q99"/>
    <mergeCell ref="R99:S99"/>
    <mergeCell ref="N86:O86"/>
    <mergeCell ref="N95:O95"/>
    <mergeCell ref="AN85:AO85"/>
    <mergeCell ref="AN86:AO86"/>
    <mergeCell ref="AN95:AO95"/>
    <mergeCell ref="AN96:AO96"/>
    <mergeCell ref="AP99:AQ99"/>
    <mergeCell ref="AP85:AQ85"/>
    <mergeCell ref="AP86:AQ86"/>
    <mergeCell ref="AP95:AQ95"/>
    <mergeCell ref="AP96:AQ96"/>
    <mergeCell ref="AN88:AO88"/>
    <mergeCell ref="AP88:AQ88"/>
    <mergeCell ref="AP93:AQ93"/>
    <mergeCell ref="AN92:AO92"/>
    <mergeCell ref="AP92:AQ92"/>
    <mergeCell ref="AN93:AO93"/>
    <mergeCell ref="AN89:AO89"/>
    <mergeCell ref="AP89:AQ89"/>
    <mergeCell ref="AJ85:AK85"/>
    <mergeCell ref="AJ86:AK86"/>
    <mergeCell ref="AJ95:AK95"/>
    <mergeCell ref="AJ96:AK96"/>
    <mergeCell ref="AL99:AM99"/>
    <mergeCell ref="AL85:AM85"/>
    <mergeCell ref="AL86:AM86"/>
    <mergeCell ref="AL95:AM95"/>
    <mergeCell ref="AL96:AM96"/>
    <mergeCell ref="AL88:AM88"/>
    <mergeCell ref="AJ92:AK92"/>
    <mergeCell ref="AL92:AM92"/>
    <mergeCell ref="AJ89:AK89"/>
    <mergeCell ref="AL89:AM89"/>
    <mergeCell ref="AJ93:AK93"/>
    <mergeCell ref="AL93:AM93"/>
    <mergeCell ref="AF85:AG85"/>
    <mergeCell ref="AF86:AG86"/>
    <mergeCell ref="AF95:AG95"/>
    <mergeCell ref="AF96:AG96"/>
    <mergeCell ref="AH99:AI99"/>
    <mergeCell ref="AH85:AI85"/>
    <mergeCell ref="AH86:AI86"/>
    <mergeCell ref="AH95:AI95"/>
    <mergeCell ref="AH96:AI96"/>
    <mergeCell ref="AF99:AG99"/>
    <mergeCell ref="AH89:AI89"/>
    <mergeCell ref="AH93:AI93"/>
    <mergeCell ref="G11:M13"/>
    <mergeCell ref="Z99:AA99"/>
    <mergeCell ref="Z85:AA85"/>
    <mergeCell ref="Z86:AA86"/>
    <mergeCell ref="Z95:AA95"/>
    <mergeCell ref="Z96:AA96"/>
    <mergeCell ref="A100:C100"/>
    <mergeCell ref="A102:C102"/>
    <mergeCell ref="K99:L99"/>
    <mergeCell ref="P76:Q76"/>
    <mergeCell ref="P78:Q78"/>
    <mergeCell ref="P73:Q73"/>
    <mergeCell ref="P75:Q75"/>
    <mergeCell ref="A47:G47"/>
    <mergeCell ref="L47:M47"/>
    <mergeCell ref="P70:Q70"/>
    <mergeCell ref="A70:J70"/>
    <mergeCell ref="L76:M76"/>
    <mergeCell ref="A69:K69"/>
    <mergeCell ref="A76:K76"/>
    <mergeCell ref="A55:J55"/>
    <mergeCell ref="A63:J63"/>
    <mergeCell ref="R100:S100"/>
    <mergeCell ref="C60:G60"/>
    <mergeCell ref="J123:K123"/>
    <mergeCell ref="L127:M127"/>
    <mergeCell ref="A131:E131"/>
    <mergeCell ref="L132:M132"/>
    <mergeCell ref="A79:O79"/>
    <mergeCell ref="A80:J80"/>
    <mergeCell ref="A98:J98"/>
    <mergeCell ref="L123:M123"/>
    <mergeCell ref="C123:G123"/>
    <mergeCell ref="E104:F104"/>
    <mergeCell ref="L124:M124"/>
    <mergeCell ref="C124:G124"/>
    <mergeCell ref="J124:K124"/>
    <mergeCell ref="I99:J99"/>
    <mergeCell ref="G99:H99"/>
    <mergeCell ref="E99:F99"/>
    <mergeCell ref="A119:C119"/>
    <mergeCell ref="E113:F113"/>
    <mergeCell ref="E114:F114"/>
    <mergeCell ref="E115:F115"/>
    <mergeCell ref="E116:F116"/>
    <mergeCell ref="E117:F117"/>
    <mergeCell ref="E118:F118"/>
    <mergeCell ref="E119:F119"/>
    <mergeCell ref="A49:K49"/>
    <mergeCell ref="P51:Q51"/>
    <mergeCell ref="L49:M49"/>
    <mergeCell ref="A35:G35"/>
    <mergeCell ref="A37:K37"/>
    <mergeCell ref="A38:H38"/>
    <mergeCell ref="A39:H39"/>
    <mergeCell ref="H40:J40"/>
    <mergeCell ref="H41:J41"/>
    <mergeCell ref="H42:J42"/>
    <mergeCell ref="A44:K44"/>
    <mergeCell ref="P45:W45"/>
    <mergeCell ref="L42:M42"/>
    <mergeCell ref="C41:G41"/>
    <mergeCell ref="C40:G40"/>
    <mergeCell ref="C42:G42"/>
    <mergeCell ref="A51:O51"/>
    <mergeCell ref="A52:G52"/>
    <mergeCell ref="A45:J45"/>
    <mergeCell ref="G15:H16"/>
    <mergeCell ref="B11:E12"/>
    <mergeCell ref="A1:O1"/>
    <mergeCell ref="A3:O3"/>
    <mergeCell ref="A5:F5"/>
    <mergeCell ref="G5:O5"/>
    <mergeCell ref="A7:O9"/>
    <mergeCell ref="J21:L21"/>
    <mergeCell ref="A34:O34"/>
    <mergeCell ref="C17:G17"/>
    <mergeCell ref="C19:G19"/>
    <mergeCell ref="C18:G18"/>
    <mergeCell ref="J18:L18"/>
    <mergeCell ref="B32:F32"/>
    <mergeCell ref="C20:G20"/>
    <mergeCell ref="C21:G21"/>
    <mergeCell ref="C22:G22"/>
    <mergeCell ref="J17:L17"/>
    <mergeCell ref="A29:G29"/>
    <mergeCell ref="A28:G28"/>
    <mergeCell ref="A30:G30"/>
    <mergeCell ref="J19:L19"/>
    <mergeCell ref="N96:O96"/>
    <mergeCell ref="P86:Q86"/>
    <mergeCell ref="P95:Q95"/>
    <mergeCell ref="P96:Q96"/>
    <mergeCell ref="N99:O99"/>
    <mergeCell ref="R86:S86"/>
    <mergeCell ref="R95:S95"/>
    <mergeCell ref="R96:S96"/>
    <mergeCell ref="R89:S89"/>
    <mergeCell ref="R92:S92"/>
    <mergeCell ref="P92:Q92"/>
    <mergeCell ref="P94:Q94"/>
    <mergeCell ref="R94:S94"/>
    <mergeCell ref="P85:Q85"/>
    <mergeCell ref="R85:S85"/>
    <mergeCell ref="T85:U85"/>
    <mergeCell ref="A86:C86"/>
    <mergeCell ref="A95:C95"/>
    <mergeCell ref="A96:C96"/>
    <mergeCell ref="A85:C85"/>
    <mergeCell ref="K85:L85"/>
    <mergeCell ref="K86:L86"/>
    <mergeCell ref="K95:L95"/>
    <mergeCell ref="K96:L96"/>
    <mergeCell ref="I85:J85"/>
    <mergeCell ref="I86:J86"/>
    <mergeCell ref="I95:J95"/>
    <mergeCell ref="I96:J96"/>
    <mergeCell ref="G85:H85"/>
    <mergeCell ref="G86:H86"/>
    <mergeCell ref="G95:H95"/>
    <mergeCell ref="G96:H96"/>
    <mergeCell ref="E89:F89"/>
    <mergeCell ref="A87:C87"/>
    <mergeCell ref="A91:C91"/>
    <mergeCell ref="A92:C92"/>
    <mergeCell ref="G89:H89"/>
    <mergeCell ref="J20:L20"/>
    <mergeCell ref="J22:L22"/>
    <mergeCell ref="A25:G25"/>
    <mergeCell ref="A27:G27"/>
    <mergeCell ref="I25:J25"/>
    <mergeCell ref="I27:J27"/>
    <mergeCell ref="L35:M35"/>
    <mergeCell ref="L41:M41"/>
    <mergeCell ref="I28:J28"/>
    <mergeCell ref="I29:J29"/>
    <mergeCell ref="I30:J30"/>
    <mergeCell ref="C23:G23"/>
    <mergeCell ref="J23:L23"/>
    <mergeCell ref="M23:R23"/>
    <mergeCell ref="A31:G31"/>
    <mergeCell ref="A54:K54"/>
    <mergeCell ref="C65:G65"/>
    <mergeCell ref="C66:G66"/>
    <mergeCell ref="C67:G67"/>
    <mergeCell ref="AP113:AQ113"/>
    <mergeCell ref="AP114:AQ114"/>
    <mergeCell ref="AP115:AQ115"/>
    <mergeCell ref="AP116:AQ116"/>
    <mergeCell ref="AP117:AQ117"/>
    <mergeCell ref="G88:H88"/>
    <mergeCell ref="I88:J88"/>
    <mergeCell ref="K88:L88"/>
    <mergeCell ref="N88:O88"/>
    <mergeCell ref="P88:Q88"/>
    <mergeCell ref="R88:S88"/>
    <mergeCell ref="T88:U88"/>
    <mergeCell ref="V88:W88"/>
    <mergeCell ref="X88:Y88"/>
    <mergeCell ref="Z88:AA88"/>
    <mergeCell ref="AB88:AC88"/>
    <mergeCell ref="AD88:AE88"/>
    <mergeCell ref="AF88:AG88"/>
    <mergeCell ref="AH88:AI88"/>
    <mergeCell ref="AJ88:AK88"/>
    <mergeCell ref="AP119:AQ119"/>
    <mergeCell ref="C72:G72"/>
    <mergeCell ref="C73:G73"/>
    <mergeCell ref="C74:G74"/>
    <mergeCell ref="H72:J72"/>
    <mergeCell ref="H73:J73"/>
    <mergeCell ref="H74:J74"/>
    <mergeCell ref="T99:U99"/>
    <mergeCell ref="V99:W99"/>
    <mergeCell ref="X99:Y99"/>
    <mergeCell ref="X85:Y85"/>
    <mergeCell ref="X86:Y86"/>
    <mergeCell ref="X95:Y95"/>
    <mergeCell ref="X96:Y96"/>
    <mergeCell ref="V86:W86"/>
    <mergeCell ref="V95:W95"/>
    <mergeCell ref="V96:W96"/>
    <mergeCell ref="V85:W85"/>
    <mergeCell ref="E94:F94"/>
    <mergeCell ref="Z89:AA89"/>
    <mergeCell ref="T86:U86"/>
    <mergeCell ref="T95:U95"/>
    <mergeCell ref="T96:U96"/>
    <mergeCell ref="N85:O85"/>
    <mergeCell ref="Z92:AA92"/>
    <mergeCell ref="AB92:AC92"/>
    <mergeCell ref="AD92:AE92"/>
    <mergeCell ref="AF92:AG92"/>
    <mergeCell ref="AH92:AI92"/>
    <mergeCell ref="T89:U89"/>
    <mergeCell ref="V89:W89"/>
    <mergeCell ref="X89:Y89"/>
    <mergeCell ref="AP118:AQ118"/>
    <mergeCell ref="Z94:AA94"/>
    <mergeCell ref="AB94:AC94"/>
    <mergeCell ref="AD94:AE94"/>
    <mergeCell ref="AF94:AG94"/>
    <mergeCell ref="AH94:AI94"/>
    <mergeCell ref="AJ94:AK94"/>
    <mergeCell ref="AN94:AO94"/>
    <mergeCell ref="AP94:AQ94"/>
    <mergeCell ref="AL94:AM94"/>
    <mergeCell ref="AJ99:AK99"/>
    <mergeCell ref="AN99:AO99"/>
    <mergeCell ref="T100:U100"/>
    <mergeCell ref="V100:W100"/>
    <mergeCell ref="X100:Y100"/>
    <mergeCell ref="Z100:AA100"/>
    <mergeCell ref="I89:J89"/>
    <mergeCell ref="K89:L89"/>
    <mergeCell ref="N89:O89"/>
    <mergeCell ref="P89:Q89"/>
    <mergeCell ref="AB89:AC89"/>
    <mergeCell ref="AD89:AE89"/>
    <mergeCell ref="AF89:AG89"/>
    <mergeCell ref="A88:C88"/>
    <mergeCell ref="E88:F88"/>
    <mergeCell ref="A94:C94"/>
    <mergeCell ref="I94:J94"/>
    <mergeCell ref="K94:L94"/>
    <mergeCell ref="N94:O94"/>
    <mergeCell ref="Z93:AA93"/>
    <mergeCell ref="AB93:AC93"/>
    <mergeCell ref="AD93:AE93"/>
    <mergeCell ref="AF93:AG93"/>
    <mergeCell ref="T94:U94"/>
    <mergeCell ref="V94:W94"/>
    <mergeCell ref="X94:Y94"/>
    <mergeCell ref="G94:H94"/>
    <mergeCell ref="E93:F93"/>
    <mergeCell ref="G93:H93"/>
    <mergeCell ref="I93:J93"/>
    <mergeCell ref="K93:L93"/>
    <mergeCell ref="N93:O93"/>
    <mergeCell ref="P93:Q93"/>
    <mergeCell ref="R93:S93"/>
    <mergeCell ref="T93:U93"/>
    <mergeCell ref="V93:W93"/>
    <mergeCell ref="E92:F92"/>
    <mergeCell ref="G92:H92"/>
    <mergeCell ref="I92:J92"/>
    <mergeCell ref="K92:L92"/>
    <mergeCell ref="N92:O92"/>
    <mergeCell ref="T92:U92"/>
    <mergeCell ref="V92:W92"/>
    <mergeCell ref="X92:Y92"/>
    <mergeCell ref="X93:Y93"/>
  </mergeCells>
  <conditionalFormatting sqref="G83:H96">
    <cfRule type="expression" dxfId="39" priority="172" stopIfTrue="1">
      <formula>$J$23&lt;=1</formula>
    </cfRule>
  </conditionalFormatting>
  <conditionalFormatting sqref="I83:J96">
    <cfRule type="expression" dxfId="38" priority="171" stopIfTrue="1">
      <formula>$J$23&lt;=2</formula>
    </cfRule>
  </conditionalFormatting>
  <conditionalFormatting sqref="K83:L96">
    <cfRule type="expression" dxfId="37" priority="170" stopIfTrue="1">
      <formula>$J$23&lt;=3</formula>
    </cfRule>
  </conditionalFormatting>
  <conditionalFormatting sqref="M83:M96">
    <cfRule type="expression" dxfId="36" priority="169" stopIfTrue="1">
      <formula>$J$23&lt;=4</formula>
    </cfRule>
  </conditionalFormatting>
  <conditionalFormatting sqref="N83:O96">
    <cfRule type="expression" dxfId="35" priority="168" stopIfTrue="1">
      <formula>$J$23&lt;=5</formula>
    </cfRule>
  </conditionalFormatting>
  <conditionalFormatting sqref="P83:Q96">
    <cfRule type="expression" dxfId="34" priority="167" stopIfTrue="1">
      <formula>$J$23&lt;=6</formula>
    </cfRule>
  </conditionalFormatting>
  <conditionalFormatting sqref="R83:S96">
    <cfRule type="expression" dxfId="33" priority="166" stopIfTrue="1">
      <formula>$J$23&lt;=7</formula>
    </cfRule>
  </conditionalFormatting>
  <conditionalFormatting sqref="T83:U96">
    <cfRule type="expression" dxfId="32" priority="165" stopIfTrue="1">
      <formula>$J$23&lt;=8</formula>
    </cfRule>
  </conditionalFormatting>
  <conditionalFormatting sqref="Z83:AA96">
    <cfRule type="expression" dxfId="31" priority="161" stopIfTrue="1">
      <formula>$J$23&lt;=11</formula>
    </cfRule>
  </conditionalFormatting>
  <conditionalFormatting sqref="AB83:AC96">
    <cfRule type="expression" dxfId="30" priority="160" stopIfTrue="1">
      <formula>$J$23&lt;=12</formula>
    </cfRule>
  </conditionalFormatting>
  <conditionalFormatting sqref="AD83:AE96">
    <cfRule type="expression" dxfId="29" priority="159" stopIfTrue="1">
      <formula>$J$23&lt;=13</formula>
    </cfRule>
  </conditionalFormatting>
  <conditionalFormatting sqref="AF83:AG96">
    <cfRule type="expression" dxfId="28" priority="158" stopIfTrue="1">
      <formula>$J$23&lt;=14</formula>
    </cfRule>
  </conditionalFormatting>
  <conditionalFormatting sqref="AH83:AI96">
    <cfRule type="expression" dxfId="27" priority="157" stopIfTrue="1">
      <formula>$J$23&lt;=15</formula>
    </cfRule>
  </conditionalFormatting>
  <conditionalFormatting sqref="AJ83:AK96">
    <cfRule type="expression" dxfId="26" priority="156" stopIfTrue="1">
      <formula>$J$23&lt;=16</formula>
    </cfRule>
  </conditionalFormatting>
  <conditionalFormatting sqref="AL83:AM96">
    <cfRule type="expression" dxfId="25" priority="155" stopIfTrue="1">
      <formula>$J$23&lt;=17</formula>
    </cfRule>
  </conditionalFormatting>
  <conditionalFormatting sqref="AN83:AO96">
    <cfRule type="expression" dxfId="24" priority="154" stopIfTrue="1">
      <formula>$J$23&lt;=18</formula>
    </cfRule>
  </conditionalFormatting>
  <conditionalFormatting sqref="AP83:AQ96">
    <cfRule type="expression" dxfId="23" priority="153" stopIfTrue="1">
      <formula>$J$23&lt;=19</formula>
    </cfRule>
  </conditionalFormatting>
  <conditionalFormatting sqref="G99:H106 G108:H121">
    <cfRule type="expression" dxfId="22" priority="152" stopIfTrue="1">
      <formula>$J$23&lt;=1</formula>
    </cfRule>
  </conditionalFormatting>
  <conditionalFormatting sqref="M99:M121">
    <cfRule type="expression" dxfId="21" priority="149" stopIfTrue="1">
      <formula>$J$23&lt;=4</formula>
    </cfRule>
  </conditionalFormatting>
  <conditionalFormatting sqref="N99:O122">
    <cfRule type="expression" dxfId="20" priority="129" stopIfTrue="1">
      <formula>$J$23&lt;=5</formula>
    </cfRule>
  </conditionalFormatting>
  <conditionalFormatting sqref="P99:Q121">
    <cfRule type="expression" dxfId="19" priority="128" stopIfTrue="1">
      <formula>$J$23&lt;=6</formula>
    </cfRule>
  </conditionalFormatting>
  <conditionalFormatting sqref="R99:S121">
    <cfRule type="expression" dxfId="18" priority="127" stopIfTrue="1">
      <formula>$J$23&lt;=7</formula>
    </cfRule>
  </conditionalFormatting>
  <conditionalFormatting sqref="T99:U121">
    <cfRule type="expression" dxfId="17" priority="126" stopIfTrue="1">
      <formula>$J$23&lt;=8</formula>
    </cfRule>
  </conditionalFormatting>
  <conditionalFormatting sqref="X99:Y121">
    <cfRule type="expression" dxfId="16" priority="124" stopIfTrue="1">
      <formula>$J$23&lt;=10</formula>
    </cfRule>
  </conditionalFormatting>
  <conditionalFormatting sqref="Z99:AA121">
    <cfRule type="expression" dxfId="15" priority="123" stopIfTrue="1">
      <formula>$J$23&lt;=11</formula>
    </cfRule>
  </conditionalFormatting>
  <conditionalFormatting sqref="AB99:AC121">
    <cfRule type="expression" dxfId="14" priority="122" stopIfTrue="1">
      <formula>$J$23&lt;=12</formula>
    </cfRule>
  </conditionalFormatting>
  <conditionalFormatting sqref="AD99:AE121">
    <cfRule type="expression" dxfId="13" priority="121" stopIfTrue="1">
      <formula>$J$23&lt;=13</formula>
    </cfRule>
  </conditionalFormatting>
  <conditionalFormatting sqref="AF99:AG121">
    <cfRule type="expression" dxfId="12" priority="120" stopIfTrue="1">
      <formula>$J$23&lt;=14</formula>
    </cfRule>
  </conditionalFormatting>
  <conditionalFormatting sqref="AH99:AI121">
    <cfRule type="expression" dxfId="11" priority="119" stopIfTrue="1">
      <formula>$J$23&lt;=15</formula>
    </cfRule>
  </conditionalFormatting>
  <conditionalFormatting sqref="AJ99:AK121">
    <cfRule type="expression" dxfId="10" priority="118" stopIfTrue="1">
      <formula>$J$23&lt;=16</formula>
    </cfRule>
  </conditionalFormatting>
  <conditionalFormatting sqref="AL99:AM121">
    <cfRule type="expression" dxfId="9" priority="117" stopIfTrue="1">
      <formula>$J$23&lt;=17</formula>
    </cfRule>
  </conditionalFormatting>
  <conditionalFormatting sqref="AN99:AO121">
    <cfRule type="expression" dxfId="8" priority="116" stopIfTrue="1">
      <formula>$J$23&lt;=18</formula>
    </cfRule>
  </conditionalFormatting>
  <conditionalFormatting sqref="AP99:AQ121">
    <cfRule type="expression" dxfId="7" priority="115" stopIfTrue="1">
      <formula>$J$23&lt;=19</formula>
    </cfRule>
  </conditionalFormatting>
  <conditionalFormatting sqref="K99:L121">
    <cfRule type="expression" dxfId="6" priority="112" stopIfTrue="1">
      <formula>$J$23&lt;=3</formula>
    </cfRule>
  </conditionalFormatting>
  <conditionalFormatting sqref="I99:J112 I120:J121">
    <cfRule type="expression" dxfId="5" priority="111" stopIfTrue="1">
      <formula>$J$23&lt;=2</formula>
    </cfRule>
  </conditionalFormatting>
  <conditionalFormatting sqref="I113:J119">
    <cfRule type="expression" dxfId="4" priority="87" stopIfTrue="1">
      <formula>$J$23&lt;=2</formula>
    </cfRule>
  </conditionalFormatting>
  <conditionalFormatting sqref="G107:H107">
    <cfRule type="expression" dxfId="3" priority="61" stopIfTrue="1">
      <formula>$J$23&lt;=1</formula>
    </cfRule>
  </conditionalFormatting>
  <conditionalFormatting sqref="V99:W121">
    <cfRule type="expression" dxfId="2" priority="59" stopIfTrue="1">
      <formula>$J$23&lt;=9</formula>
    </cfRule>
  </conditionalFormatting>
  <conditionalFormatting sqref="X83:Y96">
    <cfRule type="expression" dxfId="1" priority="52" stopIfTrue="1">
      <formula>$J$23&lt;=10</formula>
    </cfRule>
  </conditionalFormatting>
  <conditionalFormatting sqref="V83:W96">
    <cfRule type="expression" dxfId="0" priority="40" stopIfTrue="1">
      <formula>$J$23&lt;=9</formula>
    </cfRule>
  </conditionalFormatting>
  <hyperlinks>
    <hyperlink ref="G5" r:id="rId1" xr:uid="{0E7EEE34-1F89-49BD-A15F-13B897E89C1E}"/>
  </hyperlinks>
  <pageMargins left="0.19685039370078741" right="0" top="0" bottom="0" header="0" footer="0"/>
  <pageSetup paperSize="9" scale="4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Menu Principale</vt:lpstr>
      <vt:lpstr>Frontespizio e Tabella Riepil.</vt:lpstr>
      <vt:lpstr>Tabella Custode</vt:lpstr>
      <vt:lpstr>Tabella Delegato</vt:lpstr>
      <vt:lpstr>'Tabella Custode'!Area_stampa</vt:lpstr>
      <vt:lpstr>'Tabella Delegato'!Area_stampa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Alberti</dc:creator>
  <cp:lastModifiedBy>Rita Alberti</cp:lastModifiedBy>
  <cp:lastPrinted>2022-07-20T17:47:04Z</cp:lastPrinted>
  <dcterms:created xsi:type="dcterms:W3CDTF">2015-06-05T18:19:34Z</dcterms:created>
  <dcterms:modified xsi:type="dcterms:W3CDTF">2023-01-09T10:23:26Z</dcterms:modified>
</cp:coreProperties>
</file>